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Promotion\Paper\Mamot et al._2020_JGR_ESurf\ESurf\Suppl. material\"/>
    </mc:Choice>
  </mc:AlternateContent>
  <bookViews>
    <workbookView xWindow="0" yWindow="0" windowWidth="28800" windowHeight="11745" activeTab="3"/>
  </bookViews>
  <sheets>
    <sheet name="Zugspitze_Displ+FoS" sheetId="2" r:id="rId1"/>
    <sheet name="Displacement VS Slope angle" sheetId="8" r:id="rId2"/>
    <sheet name="FoS VS Slope angle" sheetId="11" r:id="rId3"/>
    <sheet name="Orientation of fracture network" sheetId="9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1" l="1"/>
  <c r="K17" i="11"/>
  <c r="K5" i="11"/>
  <c r="C37" i="8" l="1"/>
  <c r="C38" i="8"/>
  <c r="C43" i="8" s="1"/>
  <c r="F21" i="9"/>
  <c r="K16" i="11" l="1"/>
  <c r="J16" i="11"/>
  <c r="I16" i="11"/>
  <c r="H16" i="11"/>
  <c r="G16" i="11"/>
  <c r="K15" i="11"/>
  <c r="J15" i="11"/>
  <c r="I15" i="11"/>
  <c r="H15" i="11"/>
  <c r="G15" i="11"/>
  <c r="K14" i="11"/>
  <c r="J14" i="11"/>
  <c r="I14" i="11"/>
  <c r="H14" i="11"/>
  <c r="G14" i="11"/>
  <c r="K13" i="11"/>
  <c r="J13" i="11"/>
  <c r="I13" i="11"/>
  <c r="H13" i="11"/>
  <c r="G13" i="11"/>
  <c r="K12" i="11"/>
  <c r="J12" i="11"/>
  <c r="I12" i="11"/>
  <c r="H12" i="11"/>
  <c r="G12" i="11"/>
  <c r="K11" i="11"/>
  <c r="J11" i="11"/>
  <c r="I11" i="11"/>
  <c r="H11" i="11"/>
  <c r="G11" i="11"/>
  <c r="K10" i="11"/>
  <c r="J10" i="11"/>
  <c r="I10" i="11"/>
  <c r="H10" i="11"/>
  <c r="G10" i="11"/>
  <c r="K9" i="11"/>
  <c r="J9" i="11"/>
  <c r="I9" i="11"/>
  <c r="H9" i="11"/>
  <c r="G9" i="11"/>
  <c r="K8" i="11"/>
  <c r="J8" i="11"/>
  <c r="I8" i="11"/>
  <c r="H8" i="11"/>
  <c r="G8" i="11"/>
  <c r="K7" i="11"/>
  <c r="J7" i="11"/>
  <c r="I7" i="11"/>
  <c r="H7" i="11"/>
  <c r="G7" i="11"/>
  <c r="K6" i="11"/>
  <c r="J6" i="11"/>
  <c r="I6" i="11"/>
  <c r="H6" i="11"/>
  <c r="G6" i="11"/>
  <c r="J5" i="11"/>
  <c r="I5" i="11"/>
  <c r="H5" i="11"/>
  <c r="G5" i="11"/>
  <c r="E6" i="2"/>
  <c r="E14" i="2"/>
  <c r="J19" i="11" l="1"/>
  <c r="I17" i="11"/>
  <c r="I18" i="11"/>
  <c r="G17" i="11"/>
  <c r="J17" i="11"/>
  <c r="I19" i="11"/>
  <c r="G18" i="11"/>
  <c r="H18" i="11"/>
  <c r="H17" i="11"/>
  <c r="J18" i="11"/>
  <c r="G19" i="11"/>
  <c r="H19" i="11"/>
  <c r="C35" i="8"/>
  <c r="C34" i="8"/>
  <c r="D28" i="8"/>
  <c r="E28" i="8"/>
  <c r="F28" i="8"/>
  <c r="G28" i="8"/>
  <c r="C28" i="8"/>
  <c r="D27" i="8"/>
  <c r="E27" i="8"/>
  <c r="F27" i="8"/>
  <c r="G27" i="8"/>
  <c r="D26" i="8"/>
  <c r="E26" i="8"/>
  <c r="F26" i="8"/>
  <c r="G26" i="8"/>
  <c r="C27" i="8"/>
  <c r="C26" i="8"/>
  <c r="D24" i="8"/>
  <c r="D25" i="8"/>
  <c r="E25" i="8"/>
  <c r="F25" i="8"/>
  <c r="G25" i="8"/>
  <c r="E24" i="8"/>
  <c r="F24" i="8"/>
  <c r="G24" i="8"/>
  <c r="C25" i="8"/>
  <c r="C30" i="8" s="1"/>
  <c r="C24" i="8"/>
  <c r="D23" i="8"/>
  <c r="E23" i="8"/>
  <c r="F23" i="8"/>
  <c r="G23" i="8"/>
  <c r="D22" i="8"/>
  <c r="E22" i="8"/>
  <c r="F22" i="8"/>
  <c r="G22" i="8"/>
  <c r="C23" i="8"/>
  <c r="C22" i="8"/>
  <c r="D21" i="8"/>
  <c r="E21" i="8"/>
  <c r="F21" i="8"/>
  <c r="G21" i="8"/>
  <c r="D20" i="8"/>
  <c r="E20" i="8"/>
  <c r="F20" i="8"/>
  <c r="G20" i="8"/>
  <c r="D19" i="8"/>
  <c r="E19" i="8"/>
  <c r="F19" i="8"/>
  <c r="G19" i="8"/>
  <c r="C20" i="8"/>
  <c r="C21" i="8"/>
  <c r="C19" i="8"/>
  <c r="D18" i="8"/>
  <c r="E18" i="8"/>
  <c r="F18" i="8"/>
  <c r="G18" i="8"/>
  <c r="C18" i="8"/>
  <c r="C29" i="8" l="1"/>
  <c r="C42" i="8"/>
  <c r="G29" i="8"/>
  <c r="E29" i="8"/>
  <c r="E30" i="8"/>
  <c r="D29" i="8"/>
  <c r="D30" i="8"/>
  <c r="G30" i="8"/>
  <c r="F29" i="8"/>
  <c r="F30" i="8"/>
  <c r="E19" i="2"/>
  <c r="E18" i="2"/>
  <c r="E17" i="2"/>
  <c r="E16" i="2"/>
  <c r="E15" i="2"/>
  <c r="E13" i="2"/>
  <c r="E12" i="2"/>
  <c r="E11" i="2"/>
  <c r="E10" i="2"/>
  <c r="E9" i="2"/>
  <c r="E8" i="2"/>
  <c r="E7" i="2"/>
  <c r="E30" i="9"/>
  <c r="F30" i="9" s="1"/>
  <c r="E29" i="9"/>
  <c r="F29" i="9" s="1"/>
  <c r="E28" i="9"/>
  <c r="F28" i="9" s="1"/>
  <c r="E27" i="9"/>
  <c r="F27" i="9" s="1"/>
  <c r="E26" i="9"/>
  <c r="E25" i="9"/>
  <c r="E24" i="9"/>
  <c r="E23" i="9"/>
  <c r="E22" i="9"/>
  <c r="F22" i="9" s="1"/>
  <c r="B22" i="9"/>
  <c r="B23" i="9" s="1"/>
  <c r="B24" i="9" s="1"/>
  <c r="B25" i="9" s="1"/>
  <c r="B26" i="9" s="1"/>
  <c r="B27" i="9" s="1"/>
  <c r="B28" i="9" s="1"/>
  <c r="B29" i="9" s="1"/>
  <c r="B30" i="9" s="1"/>
  <c r="G41" i="8"/>
  <c r="F41" i="8"/>
  <c r="E41" i="8"/>
  <c r="D41" i="8"/>
  <c r="C41" i="8"/>
  <c r="G40" i="8"/>
  <c r="F40" i="8"/>
  <c r="E40" i="8"/>
  <c r="D40" i="8"/>
  <c r="C40" i="8"/>
  <c r="G39" i="8"/>
  <c r="F39" i="8"/>
  <c r="E39" i="8"/>
  <c r="D39" i="8"/>
  <c r="C39" i="8"/>
  <c r="G38" i="8"/>
  <c r="F38" i="8"/>
  <c r="E38" i="8"/>
  <c r="D38" i="8"/>
  <c r="G37" i="8"/>
  <c r="F37" i="8"/>
  <c r="E37" i="8"/>
  <c r="D37" i="8"/>
  <c r="G36" i="8"/>
  <c r="F36" i="8"/>
  <c r="E36" i="8"/>
  <c r="D36" i="8"/>
  <c r="C36" i="8"/>
  <c r="G35" i="8"/>
  <c r="F35" i="8"/>
  <c r="E35" i="8"/>
  <c r="D35" i="8"/>
  <c r="G34" i="8"/>
  <c r="F34" i="8"/>
  <c r="E34" i="8"/>
  <c r="D34" i="8"/>
  <c r="G33" i="8"/>
  <c r="F33" i="8"/>
  <c r="E33" i="8"/>
  <c r="D33" i="8"/>
  <c r="C33" i="8"/>
  <c r="G32" i="8"/>
  <c r="F32" i="8"/>
  <c r="E32" i="8"/>
  <c r="D32" i="8"/>
  <c r="C32" i="8"/>
  <c r="G31" i="8"/>
  <c r="F31" i="8"/>
  <c r="E31" i="8"/>
  <c r="D31" i="8"/>
  <c r="C31" i="8"/>
  <c r="K17" i="8"/>
  <c r="J17" i="8"/>
  <c r="I17" i="8"/>
  <c r="H17" i="8"/>
  <c r="K16" i="8"/>
  <c r="J16" i="8"/>
  <c r="I16" i="8"/>
  <c r="H16" i="8"/>
  <c r="K15" i="8"/>
  <c r="J15" i="8"/>
  <c r="I15" i="8"/>
  <c r="H15" i="8"/>
  <c r="K14" i="8"/>
  <c r="J14" i="8"/>
  <c r="I14" i="8"/>
  <c r="H14" i="8"/>
  <c r="K13" i="8"/>
  <c r="J13" i="8"/>
  <c r="I13" i="8"/>
  <c r="H13" i="8"/>
  <c r="K12" i="8"/>
  <c r="J12" i="8"/>
  <c r="I12" i="8"/>
  <c r="H12" i="8"/>
  <c r="K11" i="8"/>
  <c r="J11" i="8"/>
  <c r="I11" i="8"/>
  <c r="H11" i="8"/>
  <c r="K10" i="8"/>
  <c r="J10" i="8"/>
  <c r="I10" i="8"/>
  <c r="H10" i="8"/>
  <c r="K9" i="8"/>
  <c r="J9" i="8"/>
  <c r="I9" i="8"/>
  <c r="H9" i="8"/>
  <c r="K8" i="8"/>
  <c r="J8" i="8"/>
  <c r="I8" i="8"/>
  <c r="H8" i="8"/>
  <c r="K7" i="8"/>
  <c r="J7" i="8"/>
  <c r="I7" i="8"/>
  <c r="H7" i="8"/>
  <c r="K6" i="8"/>
  <c r="J6" i="8"/>
  <c r="I6" i="8"/>
  <c r="H6" i="8"/>
  <c r="H30" i="8" l="1"/>
  <c r="H29" i="8"/>
  <c r="I19" i="8"/>
  <c r="D43" i="8"/>
  <c r="D42" i="8"/>
  <c r="E42" i="8"/>
  <c r="F42" i="8"/>
  <c r="G42" i="8"/>
  <c r="G43" i="8"/>
  <c r="E43" i="8"/>
  <c r="I21" i="8"/>
  <c r="F43" i="8"/>
  <c r="K19" i="8"/>
  <c r="J19" i="8"/>
  <c r="H20" i="8"/>
  <c r="K21" i="8"/>
  <c r="K20" i="8"/>
  <c r="H19" i="8"/>
  <c r="J20" i="8"/>
  <c r="H21" i="8"/>
  <c r="J21" i="8"/>
  <c r="I20" i="8"/>
  <c r="H42" i="8" l="1"/>
  <c r="H43" i="8"/>
</calcChain>
</file>

<file path=xl/sharedStrings.xml><?xml version="1.0" encoding="utf-8"?>
<sst xmlns="http://schemas.openxmlformats.org/spreadsheetml/2006/main" count="139" uniqueCount="90">
  <si>
    <t>Angle (°) / Temp. (°C)</t>
  </si>
  <si>
    <t>-4°C</t>
  </si>
  <si>
    <t>-3°C</t>
  </si>
  <si>
    <t>-2°C</t>
  </si>
  <si>
    <t>-1°C</t>
  </si>
  <si>
    <t>-0,5°C</t>
  </si>
  <si>
    <t>Modelling start: -2°C</t>
  </si>
  <si>
    <t>Knickpoint slope angle(°) - last point with p &lt; 0.05</t>
  </si>
  <si>
    <t>Reducing factor</t>
  </si>
  <si>
    <t>cataclinal</t>
  </si>
  <si>
    <t>anaclinal</t>
  </si>
  <si>
    <t>to 180°</t>
  </si>
  <si>
    <t>warming 0: -4°C</t>
  </si>
  <si>
    <t>warming 1: -3°C</t>
  </si>
  <si>
    <t>warming 2: -2°C</t>
  </si>
  <si>
    <t>warming 3: -1°C</t>
  </si>
  <si>
    <t>warming 4: -0.5°C</t>
  </si>
  <si>
    <t>all unfrozen</t>
  </si>
  <si>
    <t>FoS</t>
  </si>
  <si>
    <t>Decrease in %/°C</t>
  </si>
  <si>
    <t>Absolute change (mm/°C)</t>
  </si>
  <si>
    <t>Absolute decrease FoS/°C</t>
  </si>
  <si>
    <t>30-50</t>
  </si>
  <si>
    <t>62-69</t>
  </si>
  <si>
    <t>55-62</t>
  </si>
  <si>
    <t>Domain</t>
  </si>
  <si>
    <t>-4 to -2°C</t>
  </si>
  <si>
    <t>-2 to -0.5°C</t>
  </si>
  <si>
    <t>30 to 40</t>
  </si>
  <si>
    <t>40 to 45</t>
  </si>
  <si>
    <t>45 to 50</t>
  </si>
  <si>
    <t>50 to 55</t>
  </si>
  <si>
    <t>55 to 57,5</t>
  </si>
  <si>
    <t>57,5 to 60</t>
  </si>
  <si>
    <t>60 to 62</t>
  </si>
  <si>
    <t>62 to 64</t>
  </si>
  <si>
    <t>64 to 65</t>
  </si>
  <si>
    <t>65 to 66</t>
  </si>
  <si>
    <t>66 to 69</t>
  </si>
  <si>
    <t>Absolute increase in displacements (mm/°)</t>
  </si>
  <si>
    <t>Relative increase in displacements (% of mm/°)</t>
  </si>
  <si>
    <t>Factor of increase D1-D2</t>
  </si>
  <si>
    <t>Factor of increase D2-D3</t>
  </si>
  <si>
    <t xml:space="preserve">Zugspitze case </t>
  </si>
  <si>
    <t>3000 cycles for each warming step</t>
  </si>
  <si>
    <t>thawing 0</t>
  </si>
  <si>
    <t>thawing 1</t>
  </si>
  <si>
    <t>thawing 2</t>
  </si>
  <si>
    <t>thawing 3</t>
  </si>
  <si>
    <t>thawing 4</t>
  </si>
  <si>
    <t>Max displacement (mm)</t>
  </si>
  <si>
    <t>Absolute change in displacements (mm)</t>
  </si>
  <si>
    <t>Absolute maximum displacement (mm)</t>
  </si>
  <si>
    <t>Relative change in displacement (%/°C)</t>
  </si>
  <si>
    <t>Means</t>
  </si>
  <si>
    <t>Rotation of the bedding from horizontal (°)</t>
  </si>
  <si>
    <t>Factor of safety</t>
  </si>
  <si>
    <t>Mean</t>
  </si>
  <si>
    <t>Slope type (after Cruden, 2003)</t>
  </si>
  <si>
    <t>Bedding angle ° (after Cruden, 2003)</t>
  </si>
  <si>
    <t>Simulated rotation (°)</t>
  </si>
  <si>
    <t>Maximum displacements (mm) for different rotations of the fracture network from the Zugspitze case (°)</t>
  </si>
  <si>
    <t>Slope angle (°)</t>
  </si>
  <si>
    <t>Displacement (mm) for different temperatures (°C)</t>
  </si>
  <si>
    <t>Standard deviation</t>
  </si>
  <si>
    <t>Model stage</t>
  </si>
  <si>
    <t>Description</t>
  </si>
  <si>
    <t>30% joint persistence</t>
  </si>
  <si>
    <t>50% joint persistence</t>
  </si>
  <si>
    <t>70% joint persistence</t>
  </si>
  <si>
    <t>90% joint persistence</t>
  </si>
  <si>
    <t>6000 cycles for each warming step</t>
  </si>
  <si>
    <t xml:space="preserve">Sect. 4.2: Simplified permafrost rock slope with rising temperature </t>
  </si>
  <si>
    <t>Sect. 4.1: Zugspitze model</t>
  </si>
  <si>
    <t>Displacements and factors of safety</t>
  </si>
  <si>
    <t>90%</t>
  </si>
  <si>
    <t>100%</t>
  </si>
  <si>
    <t>-4</t>
  </si>
  <si>
    <t>low strength values</t>
  </si>
  <si>
    <t>-3</t>
  </si>
  <si>
    <t>values of the Zugspitze model</t>
  </si>
  <si>
    <t>high strength values</t>
  </si>
  <si>
    <t>Model runs with strength and deformability one order of magnitude higher</t>
  </si>
  <si>
    <t>Various strength and deformability levels of the rock mass at -4°C and with a slope angle of 60°</t>
  </si>
  <si>
    <t>Rock mass level / Joint persistence</t>
  </si>
  <si>
    <t>equivalent to model runs in the table above</t>
  </si>
  <si>
    <t>Maximum displacement (mm) for different temperatures (°C)</t>
  </si>
  <si>
    <t>Maximum displacement [mm]</t>
  </si>
  <si>
    <t>Sect. 5.1</t>
  </si>
  <si>
    <t>Sect. 5.1 and Sect. 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</si>
</sst>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/>
    <xf numFmtId="0" fontId="0" fillId="0" borderId="12" xfId="0" applyFill="1" applyBorder="1" applyAlignment="1">
      <alignment horizontal="left" vertical="center"/>
    </xf>
    <xf numFmtId="2" fontId="0" fillId="0" borderId="6" xfId="0" applyNumberFormat="1" applyBorder="1" applyAlignment="1">
      <alignment horizontal="left" vertical="center"/>
    </xf>
    <xf numFmtId="2" fontId="0" fillId="0" borderId="0" xfId="0" applyNumberFormat="1" applyBorder="1" applyAlignment="1">
      <alignment horizontal="left" vertical="center"/>
    </xf>
    <xf numFmtId="2" fontId="0" fillId="0" borderId="4" xfId="0" applyNumberFormat="1" applyBorder="1" applyAlignment="1">
      <alignment horizontal="left" vertical="center"/>
    </xf>
    <xf numFmtId="165" fontId="0" fillId="0" borderId="12" xfId="0" applyNumberFormat="1" applyBorder="1" applyAlignment="1">
      <alignment horizontal="left" vertical="center"/>
    </xf>
    <xf numFmtId="165" fontId="0" fillId="0" borderId="11" xfId="0" applyNumberFormat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/>
    <xf numFmtId="49" fontId="0" fillId="0" borderId="0" xfId="0" applyNumberFormat="1" applyFill="1" applyBorder="1" applyAlignment="1">
      <alignment horizontal="left" vertical="center"/>
    </xf>
    <xf numFmtId="2" fontId="0" fillId="0" borderId="0" xfId="0" applyNumberFormat="1" applyFill="1" applyBorder="1" applyAlignment="1">
      <alignment horizontal="left" vertical="center"/>
    </xf>
    <xf numFmtId="0" fontId="4" fillId="0" borderId="0" xfId="0" applyFont="1" applyFill="1" applyBorder="1"/>
    <xf numFmtId="164" fontId="0" fillId="0" borderId="0" xfId="0" applyNumberFormat="1" applyFill="1" applyBorder="1"/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left" vertical="center"/>
    </xf>
    <xf numFmtId="165" fontId="0" fillId="0" borderId="0" xfId="0" applyNumberForma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wrapText="1"/>
    </xf>
    <xf numFmtId="49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165" fontId="0" fillId="0" borderId="0" xfId="0" applyNumberFormat="1" applyFont="1" applyFill="1" applyBorder="1"/>
    <xf numFmtId="2" fontId="0" fillId="0" borderId="0" xfId="0" applyNumberFormat="1" applyFill="1" applyBorder="1"/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/>
    <xf numFmtId="2" fontId="5" fillId="0" borderId="0" xfId="0" applyNumberFormat="1" applyFont="1" applyFill="1" applyBorder="1" applyAlignment="1">
      <alignment horizontal="left" vertical="center"/>
    </xf>
    <xf numFmtId="2" fontId="0" fillId="0" borderId="0" xfId="0" applyNumberFormat="1" applyFont="1" applyFill="1" applyBorder="1" applyAlignment="1">
      <alignment horizontal="left" vertical="center"/>
    </xf>
    <xf numFmtId="49" fontId="0" fillId="0" borderId="12" xfId="0" applyNumberFormat="1" applyFont="1" applyFill="1" applyBorder="1" applyAlignment="1">
      <alignment horizontal="left" vertical="center"/>
    </xf>
    <xf numFmtId="164" fontId="0" fillId="0" borderId="0" xfId="0" applyNumberFormat="1" applyFont="1" applyFill="1" applyBorder="1" applyAlignment="1">
      <alignment horizontal="left" vertical="center"/>
    </xf>
    <xf numFmtId="164" fontId="0" fillId="0" borderId="2" xfId="0" applyNumberFormat="1" applyFont="1" applyFill="1" applyBorder="1" applyAlignment="1">
      <alignment horizontal="left" vertical="center"/>
    </xf>
    <xf numFmtId="2" fontId="0" fillId="0" borderId="13" xfId="0" applyNumberFormat="1" applyFont="1" applyFill="1" applyBorder="1" applyAlignment="1">
      <alignment horizontal="left" vertical="center"/>
    </xf>
    <xf numFmtId="49" fontId="0" fillId="0" borderId="14" xfId="0" applyNumberFormat="1" applyFont="1" applyFill="1" applyBorder="1" applyAlignment="1">
      <alignment horizontal="left" vertical="center"/>
    </xf>
    <xf numFmtId="164" fontId="0" fillId="0" borderId="5" xfId="0" applyNumberFormat="1" applyFont="1" applyFill="1" applyBorder="1" applyAlignment="1">
      <alignment horizontal="left" vertical="center"/>
    </xf>
    <xf numFmtId="164" fontId="0" fillId="0" borderId="13" xfId="0" applyNumberFormat="1" applyFont="1" applyFill="1" applyBorder="1" applyAlignment="1">
      <alignment horizontal="left" vertical="center"/>
    </xf>
    <xf numFmtId="49" fontId="0" fillId="0" borderId="10" xfId="0" applyNumberFormat="1" applyFont="1" applyFill="1" applyBorder="1" applyAlignment="1">
      <alignment horizontal="left" vertical="center"/>
    </xf>
    <xf numFmtId="164" fontId="0" fillId="0" borderId="15" xfId="0" applyNumberFormat="1" applyFont="1" applyFill="1" applyBorder="1" applyAlignment="1">
      <alignment horizontal="left" vertical="center"/>
    </xf>
    <xf numFmtId="164" fontId="0" fillId="0" borderId="4" xfId="0" applyNumberFormat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2" fontId="0" fillId="0" borderId="8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164" fontId="0" fillId="0" borderId="6" xfId="0" applyNumberFormat="1" applyFont="1" applyFill="1" applyBorder="1" applyAlignment="1">
      <alignment horizontal="left" vertical="center"/>
    </xf>
    <xf numFmtId="164" fontId="0" fillId="0" borderId="1" xfId="0" applyNumberFormat="1" applyFont="1" applyFill="1" applyBorder="1" applyAlignment="1">
      <alignment horizontal="left" vertical="center"/>
    </xf>
    <xf numFmtId="164" fontId="0" fillId="0" borderId="3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 vertical="center" wrapText="1"/>
    </xf>
    <xf numFmtId="2" fontId="0" fillId="0" borderId="4" xfId="0" applyNumberFormat="1" applyFont="1" applyFill="1" applyBorder="1" applyAlignment="1">
      <alignment horizontal="left" vertical="center"/>
    </xf>
    <xf numFmtId="2" fontId="0" fillId="0" borderId="2" xfId="0" applyNumberFormat="1" applyFont="1" applyFill="1" applyBorder="1" applyAlignment="1">
      <alignment horizontal="left" vertical="center"/>
    </xf>
    <xf numFmtId="2" fontId="0" fillId="0" borderId="6" xfId="0" applyNumberFormat="1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left" vertical="center"/>
    </xf>
    <xf numFmtId="2" fontId="0" fillId="0" borderId="3" xfId="0" applyNumberFormat="1" applyFont="1" applyFill="1" applyBorder="1" applyAlignment="1">
      <alignment horizontal="left" vertical="center"/>
    </xf>
    <xf numFmtId="2" fontId="0" fillId="0" borderId="0" xfId="0" applyNumberFormat="1" applyFont="1" applyFill="1"/>
    <xf numFmtId="0" fontId="0" fillId="0" borderId="12" xfId="0" applyFont="1" applyFill="1" applyBorder="1" applyAlignment="1">
      <alignment horizontal="left" vertical="center"/>
    </xf>
    <xf numFmtId="0" fontId="0" fillId="0" borderId="0" xfId="0" applyFont="1" applyFill="1"/>
    <xf numFmtId="2" fontId="0" fillId="0" borderId="9" xfId="0" applyNumberFormat="1" applyFont="1" applyFill="1" applyBorder="1" applyAlignment="1">
      <alignment horizontal="left" vertical="center"/>
    </xf>
    <xf numFmtId="2" fontId="0" fillId="0" borderId="14" xfId="0" applyNumberFormat="1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0" fontId="0" fillId="0" borderId="0" xfId="0" applyFont="1"/>
    <xf numFmtId="0" fontId="0" fillId="0" borderId="13" xfId="0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right" vertical="center"/>
    </xf>
    <xf numFmtId="164" fontId="0" fillId="0" borderId="0" xfId="0" applyNumberFormat="1" applyFont="1" applyFill="1" applyBorder="1"/>
    <xf numFmtId="2" fontId="0" fillId="0" borderId="4" xfId="0" applyNumberFormat="1" applyFont="1" applyFill="1" applyBorder="1" applyAlignment="1">
      <alignment horizontal="right" vertical="center"/>
    </xf>
    <xf numFmtId="2" fontId="0" fillId="0" borderId="0" xfId="0" applyNumberFormat="1" applyFont="1" applyFill="1" applyBorder="1" applyAlignment="1">
      <alignment horizontal="right" vertical="center"/>
    </xf>
    <xf numFmtId="2" fontId="0" fillId="0" borderId="2" xfId="0" applyNumberFormat="1" applyFont="1" applyFill="1" applyBorder="1" applyAlignment="1">
      <alignment horizontal="right" vertical="center"/>
    </xf>
    <xf numFmtId="2" fontId="0" fillId="0" borderId="15" xfId="0" applyNumberFormat="1" applyFont="1" applyFill="1" applyBorder="1" applyAlignment="1">
      <alignment horizontal="right" vertical="center"/>
    </xf>
    <xf numFmtId="2" fontId="0" fillId="0" borderId="5" xfId="0" applyNumberFormat="1" applyFont="1" applyFill="1" applyBorder="1" applyAlignment="1">
      <alignment horizontal="right" vertical="center"/>
    </xf>
    <xf numFmtId="2" fontId="0" fillId="0" borderId="13" xfId="0" applyNumberFormat="1" applyFont="1" applyFill="1" applyBorder="1" applyAlignment="1">
      <alignment horizontal="right" vertical="center"/>
    </xf>
    <xf numFmtId="0" fontId="0" fillId="0" borderId="3" xfId="0" applyFont="1" applyFill="1" applyBorder="1" applyAlignment="1">
      <alignment horizontal="right" vertical="center"/>
    </xf>
    <xf numFmtId="2" fontId="0" fillId="0" borderId="6" xfId="0" applyNumberFormat="1" applyFont="1" applyFill="1" applyBorder="1" applyAlignment="1">
      <alignment horizontal="right" vertical="center"/>
    </xf>
    <xf numFmtId="2" fontId="0" fillId="0" borderId="1" xfId="0" applyNumberFormat="1" applyFont="1" applyFill="1" applyBorder="1" applyAlignment="1">
      <alignment horizontal="right" vertical="center"/>
    </xf>
    <xf numFmtId="2" fontId="0" fillId="0" borderId="3" xfId="0" applyNumberFormat="1" applyFont="1" applyFill="1" applyBorder="1" applyAlignment="1">
      <alignment horizontal="right" vertical="center"/>
    </xf>
    <xf numFmtId="0" fontId="0" fillId="0" borderId="8" xfId="0" applyFont="1" applyFill="1" applyBorder="1"/>
    <xf numFmtId="49" fontId="0" fillId="0" borderId="5" xfId="0" applyNumberFormat="1" applyFont="1" applyFill="1" applyBorder="1" applyAlignment="1">
      <alignment horizontal="left" vertical="center"/>
    </xf>
    <xf numFmtId="49" fontId="0" fillId="0" borderId="13" xfId="0" applyNumberFormat="1" applyFont="1" applyFill="1" applyBorder="1" applyAlignment="1">
      <alignment horizontal="left" vertical="center"/>
    </xf>
    <xf numFmtId="2" fontId="0" fillId="0" borderId="4" xfId="0" applyNumberFormat="1" applyFont="1" applyFill="1" applyBorder="1"/>
    <xf numFmtId="2" fontId="0" fillId="0" borderId="0" xfId="0" applyNumberFormat="1" applyFont="1" applyFill="1" applyBorder="1"/>
    <xf numFmtId="1" fontId="8" fillId="0" borderId="7" xfId="0" applyNumberFormat="1" applyFont="1" applyFill="1" applyBorder="1" applyAlignment="1">
      <alignment horizontal="left" vertical="center"/>
    </xf>
    <xf numFmtId="1" fontId="8" fillId="0" borderId="9" xfId="0" applyNumberFormat="1" applyFont="1" applyFill="1" applyBorder="1" applyAlignment="1">
      <alignment horizontal="left" vertical="center"/>
    </xf>
    <xf numFmtId="1" fontId="8" fillId="0" borderId="10" xfId="0" applyNumberFormat="1" applyFont="1" applyFill="1" applyBorder="1" applyAlignment="1">
      <alignment horizontal="left" vertical="center" wrapText="1"/>
    </xf>
    <xf numFmtId="1" fontId="8" fillId="0" borderId="9" xfId="0" applyNumberFormat="1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horizontal="left" vertical="center"/>
    </xf>
    <xf numFmtId="49" fontId="0" fillId="0" borderId="0" xfId="0" applyNumberFormat="1" applyFont="1" applyFill="1" applyBorder="1" applyAlignment="1">
      <alignment horizontal="left" vertical="center"/>
    </xf>
    <xf numFmtId="164" fontId="0" fillId="0" borderId="14" xfId="0" applyNumberFormat="1" applyFont="1" applyFill="1" applyBorder="1" applyAlignment="1">
      <alignment horizontal="left" vertical="center"/>
    </xf>
    <xf numFmtId="164" fontId="0" fillId="0" borderId="12" xfId="0" applyNumberFormat="1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164" fontId="0" fillId="0" borderId="12" xfId="0" applyNumberFormat="1" applyFont="1" applyFill="1" applyBorder="1" applyAlignment="1">
      <alignment horizontal="left"/>
    </xf>
    <xf numFmtId="0" fontId="0" fillId="0" borderId="5" xfId="0" applyFont="1" applyFill="1" applyBorder="1" applyAlignment="1">
      <alignment horizontal="left" vertical="center"/>
    </xf>
    <xf numFmtId="2" fontId="0" fillId="0" borderId="15" xfId="0" applyNumberFormat="1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164" fontId="0" fillId="0" borderId="0" xfId="0" applyNumberFormat="1" applyFont="1" applyFill="1" applyBorder="1" applyAlignment="1">
      <alignment horizontal="right" vertical="center"/>
    </xf>
    <xf numFmtId="0" fontId="0" fillId="0" borderId="13" xfId="0" applyFont="1" applyFill="1" applyBorder="1" applyAlignment="1">
      <alignment horizontal="left" vertical="center"/>
    </xf>
    <xf numFmtId="1" fontId="0" fillId="0" borderId="0" xfId="0" applyNumberFormat="1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/>
    </xf>
    <xf numFmtId="164" fontId="0" fillId="0" borderId="0" xfId="0" applyNumberFormat="1" applyFont="1" applyBorder="1" applyAlignment="1">
      <alignment horizontal="left" vertical="center"/>
    </xf>
    <xf numFmtId="0" fontId="0" fillId="0" borderId="0" xfId="0" applyFont="1" applyBorder="1"/>
    <xf numFmtId="49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/>
    <xf numFmtId="9" fontId="0" fillId="0" borderId="0" xfId="0" applyNumberFormat="1" applyFont="1" applyFill="1" applyBorder="1" applyAlignment="1">
      <alignment horizontal="left" vertical="center"/>
    </xf>
    <xf numFmtId="0" fontId="0" fillId="0" borderId="5" xfId="0" applyFont="1" applyFill="1" applyBorder="1"/>
    <xf numFmtId="2" fontId="0" fillId="0" borderId="12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 wrapText="1"/>
    </xf>
    <xf numFmtId="1" fontId="0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2" fontId="0" fillId="0" borderId="0" xfId="0" applyNumberFormat="1" applyFont="1" applyFill="1" applyBorder="1" applyAlignment="1">
      <alignment horizontal="right"/>
    </xf>
    <xf numFmtId="0" fontId="0" fillId="0" borderId="11" xfId="0" applyFont="1" applyFill="1" applyBorder="1" applyAlignment="1">
      <alignment horizontal="left" vertical="center"/>
    </xf>
    <xf numFmtId="0" fontId="0" fillId="0" borderId="10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 vertical="center"/>
    </xf>
    <xf numFmtId="0" fontId="0" fillId="0" borderId="10" xfId="0" applyFont="1" applyFill="1" applyBorder="1"/>
    <xf numFmtId="0" fontId="0" fillId="0" borderId="8" xfId="0" applyFont="1" applyFill="1" applyBorder="1" applyAlignment="1">
      <alignment horizontal="left" vertical="center" wrapText="1"/>
    </xf>
    <xf numFmtId="2" fontId="0" fillId="0" borderId="15" xfId="0" applyNumberFormat="1" applyFont="1" applyFill="1" applyBorder="1"/>
    <xf numFmtId="0" fontId="8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8" fillId="0" borderId="9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 textRotation="90"/>
    </xf>
    <xf numFmtId="49" fontId="0" fillId="0" borderId="0" xfId="0" applyNumberFormat="1" applyFont="1" applyFill="1" applyBorder="1" applyAlignment="1">
      <alignment vertical="center"/>
    </xf>
    <xf numFmtId="2" fontId="11" fillId="0" borderId="0" xfId="0" applyNumberFormat="1" applyFont="1" applyFill="1" applyBorder="1" applyAlignment="1">
      <alignment horizontal="center" vertical="center" textRotation="90" wrapText="1"/>
    </xf>
    <xf numFmtId="0" fontId="12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Fill="1" applyBorder="1"/>
    <xf numFmtId="164" fontId="0" fillId="0" borderId="1" xfId="0" applyNumberFormat="1" applyFont="1" applyFill="1" applyBorder="1" applyAlignment="1">
      <alignment vertical="center"/>
    </xf>
    <xf numFmtId="0" fontId="7" fillId="0" borderId="9" xfId="0" applyFont="1" applyFill="1" applyBorder="1" applyAlignment="1">
      <alignment horizontal="left" vertical="center"/>
    </xf>
    <xf numFmtId="49" fontId="0" fillId="0" borderId="15" xfId="0" applyNumberFormat="1" applyFont="1" applyFill="1" applyBorder="1" applyAlignment="1">
      <alignment horizontal="left" vertical="center" wrapText="1"/>
    </xf>
    <xf numFmtId="49" fontId="0" fillId="0" borderId="9" xfId="0" applyNumberFormat="1" applyFont="1" applyFill="1" applyBorder="1" applyAlignment="1">
      <alignment horizontal="left" vertical="center" wrapText="1"/>
    </xf>
    <xf numFmtId="49" fontId="0" fillId="0" borderId="9" xfId="0" applyNumberFormat="1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12" fillId="0" borderId="3" xfId="0" applyFont="1" applyFill="1" applyBorder="1"/>
    <xf numFmtId="0" fontId="8" fillId="0" borderId="0" xfId="0" applyFont="1" applyFill="1" applyBorder="1" applyAlignment="1">
      <alignment horizontal="left" vertical="center" wrapText="1"/>
    </xf>
    <xf numFmtId="165" fontId="0" fillId="0" borderId="0" xfId="0" applyNumberFormat="1" applyFont="1" applyFill="1" applyBorder="1" applyAlignment="1">
      <alignment horizontal="left" vertical="center"/>
    </xf>
    <xf numFmtId="164" fontId="0" fillId="0" borderId="1" xfId="0" applyNumberFormat="1" applyFont="1" applyBorder="1" applyAlignment="1">
      <alignment horizontal="left" vertical="center"/>
    </xf>
    <xf numFmtId="164" fontId="0" fillId="0" borderId="2" xfId="0" applyNumberFormat="1" applyFont="1" applyBorder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49" fontId="0" fillId="0" borderId="8" xfId="0" applyNumberFormat="1" applyFont="1" applyFill="1" applyBorder="1" applyAlignment="1">
      <alignment horizontal="left" vertical="center"/>
    </xf>
    <xf numFmtId="2" fontId="0" fillId="0" borderId="0" xfId="0" applyNumberFormat="1" applyFont="1"/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/>
    <xf numFmtId="0" fontId="10" fillId="0" borderId="0" xfId="0" applyFont="1" applyFill="1" applyBorder="1" applyAlignment="1">
      <alignment horizontal="left" vertical="center" wrapText="1"/>
    </xf>
    <xf numFmtId="2" fontId="0" fillId="0" borderId="14" xfId="0" applyNumberFormat="1" applyFont="1" applyFill="1" applyBorder="1"/>
    <xf numFmtId="2" fontId="0" fillId="0" borderId="10" xfId="0" applyNumberFormat="1" applyFont="1" applyFill="1" applyBorder="1"/>
    <xf numFmtId="2" fontId="0" fillId="0" borderId="9" xfId="0" applyNumberFormat="1" applyFont="1" applyFill="1" applyBorder="1"/>
    <xf numFmtId="2" fontId="0" fillId="0" borderId="14" xfId="0" applyNumberFormat="1" applyFont="1" applyFill="1" applyBorder="1" applyAlignment="1">
      <alignment horizontal="right"/>
    </xf>
    <xf numFmtId="2" fontId="0" fillId="0" borderId="12" xfId="0" applyNumberFormat="1" applyFont="1" applyFill="1" applyBorder="1" applyAlignment="1">
      <alignment horizontal="right"/>
    </xf>
    <xf numFmtId="2" fontId="0" fillId="0" borderId="11" xfId="0" applyNumberFormat="1" applyFont="1" applyFill="1" applyBorder="1" applyAlignment="1">
      <alignment horizontal="right"/>
    </xf>
    <xf numFmtId="164" fontId="0" fillId="0" borderId="11" xfId="0" applyNumberFormat="1" applyFont="1" applyFill="1" applyBorder="1" applyAlignment="1">
      <alignment horizontal="left" vertical="center"/>
    </xf>
    <xf numFmtId="49" fontId="0" fillId="0" borderId="7" xfId="0" applyNumberFormat="1" applyFont="1" applyFill="1" applyBorder="1" applyAlignment="1">
      <alignment horizontal="left" vertical="center"/>
    </xf>
    <xf numFmtId="49" fontId="8" fillId="0" borderId="9" xfId="0" applyNumberFormat="1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64" fontId="0" fillId="0" borderId="3" xfId="0" applyNumberFormat="1" applyFont="1" applyBorder="1" applyAlignment="1">
      <alignment horizontal="left" vertical="center"/>
    </xf>
    <xf numFmtId="2" fontId="0" fillId="0" borderId="0" xfId="0" applyNumberFormat="1" applyFont="1" applyFill="1" applyAlignment="1">
      <alignment horizontal="left" vertical="center"/>
    </xf>
    <xf numFmtId="2" fontId="0" fillId="0" borderId="4" xfId="0" applyNumberFormat="1" applyFont="1" applyFill="1" applyBorder="1" applyAlignment="1">
      <alignment horizontal="right"/>
    </xf>
    <xf numFmtId="0" fontId="0" fillId="0" borderId="5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5" xfId="0" applyBorder="1"/>
    <xf numFmtId="0" fontId="0" fillId="0" borderId="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2" fontId="0" fillId="0" borderId="10" xfId="0" applyNumberFormat="1" applyFont="1" applyFill="1" applyBorder="1" applyAlignment="1">
      <alignment horizontal="left" vertical="center"/>
    </xf>
    <xf numFmtId="0" fontId="0" fillId="0" borderId="9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14" fillId="0" borderId="0" xfId="0" applyFont="1"/>
    <xf numFmtId="0" fontId="10" fillId="0" borderId="0" xfId="0" applyFont="1" applyAlignment="1">
      <alignment horizontal="left" vertical="center"/>
    </xf>
    <xf numFmtId="2" fontId="7" fillId="0" borderId="0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/>
    </xf>
    <xf numFmtId="164" fontId="7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7" fillId="0" borderId="9" xfId="0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164" fontId="7" fillId="0" borderId="1" xfId="0" applyNumberFormat="1" applyFont="1" applyFill="1" applyBorder="1" applyAlignment="1">
      <alignment horizontal="left"/>
    </xf>
    <xf numFmtId="0" fontId="7" fillId="0" borderId="3" xfId="0" applyFont="1" applyFill="1" applyBorder="1"/>
    <xf numFmtId="2" fontId="7" fillId="0" borderId="8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wrapText="1"/>
    </xf>
    <xf numFmtId="0" fontId="10" fillId="0" borderId="10" xfId="0" applyFont="1" applyFill="1" applyBorder="1" applyAlignment="1">
      <alignment horizontal="left" vertical="center"/>
    </xf>
    <xf numFmtId="0" fontId="0" fillId="0" borderId="9" xfId="0" applyFont="1" applyFill="1" applyBorder="1"/>
    <xf numFmtId="0" fontId="0" fillId="0" borderId="12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164" fontId="0" fillId="0" borderId="7" xfId="0" applyNumberFormat="1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164" fontId="0" fillId="0" borderId="10" xfId="0" applyNumberFormat="1" applyFont="1" applyFill="1" applyBorder="1" applyAlignment="1">
      <alignment horizontal="center" vertical="center"/>
    </xf>
    <xf numFmtId="164" fontId="0" fillId="0" borderId="8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textRotation="90" wrapText="1"/>
    </xf>
    <xf numFmtId="0" fontId="0" fillId="0" borderId="9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2" fontId="0" fillId="0" borderId="14" xfId="0" applyNumberFormat="1" applyFont="1" applyFill="1" applyBorder="1" applyAlignment="1">
      <alignment horizontal="center" vertical="center"/>
    </xf>
    <xf numFmtId="2" fontId="0" fillId="0" borderId="12" xfId="0" applyNumberFormat="1" applyFont="1" applyFill="1" applyBorder="1" applyAlignment="1">
      <alignment horizontal="center" vertical="center"/>
    </xf>
    <xf numFmtId="2" fontId="0" fillId="0" borderId="1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  <color rgb="FF00FFFF"/>
      <color rgb="FFFFFF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I21" sqref="I21"/>
    </sheetView>
  </sheetViews>
  <sheetFormatPr baseColWidth="10" defaultRowHeight="15" x14ac:dyDescent="0.25"/>
  <cols>
    <col min="1" max="1" width="14.28515625" customWidth="1"/>
    <col min="2" max="2" width="29.85546875" customWidth="1"/>
    <col min="3" max="3" width="22.28515625" customWidth="1"/>
    <col min="4" max="4" width="16.42578125" customWidth="1"/>
    <col min="5" max="5" width="24.5703125" customWidth="1"/>
  </cols>
  <sheetData>
    <row r="1" spans="1:7" ht="26.25" customHeight="1" x14ac:dyDescent="0.25">
      <c r="A1" s="177" t="s">
        <v>73</v>
      </c>
    </row>
    <row r="2" spans="1:7" ht="16.5" customHeight="1" x14ac:dyDescent="0.25">
      <c r="A2" s="177"/>
    </row>
    <row r="3" spans="1:7" ht="26.25" customHeight="1" x14ac:dyDescent="0.25">
      <c r="A3" s="199" t="s">
        <v>74</v>
      </c>
      <c r="B3" s="200"/>
      <c r="C3" s="200"/>
      <c r="D3" s="200"/>
      <c r="E3" s="201"/>
      <c r="F3" s="69"/>
      <c r="G3" s="69"/>
    </row>
    <row r="4" spans="1:7" ht="37.5" customHeight="1" x14ac:dyDescent="0.25">
      <c r="A4" s="170" t="s">
        <v>65</v>
      </c>
      <c r="B4" s="168" t="s">
        <v>66</v>
      </c>
      <c r="C4" s="138" t="s">
        <v>50</v>
      </c>
      <c r="D4" s="148" t="s">
        <v>18</v>
      </c>
      <c r="E4" s="174" t="s">
        <v>51</v>
      </c>
      <c r="F4" s="69"/>
      <c r="G4" s="69"/>
    </row>
    <row r="5" spans="1:7" x14ac:dyDescent="0.25">
      <c r="A5" s="171">
        <v>1</v>
      </c>
      <c r="B5" s="99" t="s">
        <v>67</v>
      </c>
      <c r="C5" s="100">
        <v>7.6189999999999998</v>
      </c>
      <c r="D5" s="43">
        <v>10.86</v>
      </c>
      <c r="E5" s="67"/>
      <c r="F5" s="69"/>
      <c r="G5" s="69"/>
    </row>
    <row r="6" spans="1:7" x14ac:dyDescent="0.25">
      <c r="A6" s="170">
        <v>2</v>
      </c>
      <c r="B6" s="112" t="s">
        <v>68</v>
      </c>
      <c r="C6" s="58">
        <v>7.7888999999999999</v>
      </c>
      <c r="D6" s="59"/>
      <c r="E6" s="114">
        <f t="shared" ref="E6:E19" si="0">C6-C5</f>
        <v>0.16990000000000016</v>
      </c>
      <c r="F6" s="69"/>
      <c r="G6" s="69"/>
    </row>
    <row r="7" spans="1:7" x14ac:dyDescent="0.25">
      <c r="A7" s="170">
        <v>3</v>
      </c>
      <c r="B7" s="112" t="s">
        <v>69</v>
      </c>
      <c r="C7" s="58">
        <v>7.7885999999999997</v>
      </c>
      <c r="D7" s="59"/>
      <c r="E7" s="114">
        <f t="shared" si="0"/>
        <v>-3.00000000000189E-4</v>
      </c>
      <c r="F7" s="69"/>
      <c r="G7" s="69"/>
    </row>
    <row r="8" spans="1:7" x14ac:dyDescent="0.25">
      <c r="A8" s="170">
        <v>4</v>
      </c>
      <c r="B8" s="112" t="s">
        <v>70</v>
      </c>
      <c r="C8" s="58">
        <v>7.7009999999999996</v>
      </c>
      <c r="D8" s="59">
        <v>2.5499999999999998</v>
      </c>
      <c r="E8" s="114">
        <f t="shared" si="0"/>
        <v>-8.7600000000000122E-2</v>
      </c>
      <c r="F8" s="69"/>
      <c r="G8" s="69"/>
    </row>
    <row r="9" spans="1:7" x14ac:dyDescent="0.25">
      <c r="A9" s="171">
        <v>5</v>
      </c>
      <c r="B9" s="166" t="s">
        <v>12</v>
      </c>
      <c r="C9" s="100">
        <v>7.6853999999999996</v>
      </c>
      <c r="D9" s="43">
        <v>3.35</v>
      </c>
      <c r="E9" s="67">
        <f t="shared" si="0"/>
        <v>-1.5600000000000058E-2</v>
      </c>
      <c r="F9" s="69"/>
      <c r="G9" s="69"/>
    </row>
    <row r="10" spans="1:7" x14ac:dyDescent="0.25">
      <c r="A10" s="170">
        <v>6</v>
      </c>
      <c r="B10" s="168" t="s">
        <v>13</v>
      </c>
      <c r="C10" s="58">
        <v>7.6963999999999997</v>
      </c>
      <c r="D10" s="59"/>
      <c r="E10" s="114">
        <f t="shared" si="0"/>
        <v>1.1000000000000121E-2</v>
      </c>
      <c r="F10" s="69"/>
      <c r="G10" s="69"/>
    </row>
    <row r="11" spans="1:7" x14ac:dyDescent="0.25">
      <c r="A11" s="170">
        <v>7</v>
      </c>
      <c r="B11" s="168" t="s">
        <v>14</v>
      </c>
      <c r="C11" s="58">
        <v>7.8122999999999996</v>
      </c>
      <c r="D11" s="59"/>
      <c r="E11" s="114">
        <f t="shared" si="0"/>
        <v>0.11589999999999989</v>
      </c>
      <c r="F11" s="69"/>
      <c r="G11" s="69"/>
    </row>
    <row r="12" spans="1:7" x14ac:dyDescent="0.25">
      <c r="A12" s="170">
        <v>8</v>
      </c>
      <c r="B12" s="168" t="s">
        <v>15</v>
      </c>
      <c r="C12" s="58">
        <v>7.867</v>
      </c>
      <c r="D12" s="59"/>
      <c r="E12" s="114">
        <f t="shared" si="0"/>
        <v>5.4700000000000415E-2</v>
      </c>
      <c r="F12" s="69"/>
      <c r="G12" s="69"/>
    </row>
    <row r="13" spans="1:7" x14ac:dyDescent="0.25">
      <c r="A13" s="170">
        <v>9</v>
      </c>
      <c r="B13" s="168" t="s">
        <v>16</v>
      </c>
      <c r="C13" s="58">
        <v>8.1830999999999996</v>
      </c>
      <c r="D13" s="59">
        <v>1.25</v>
      </c>
      <c r="E13" s="114">
        <f t="shared" si="0"/>
        <v>0.3160999999999996</v>
      </c>
      <c r="F13" s="149"/>
      <c r="G13" s="149"/>
    </row>
    <row r="14" spans="1:7" x14ac:dyDescent="0.25">
      <c r="A14" s="171">
        <v>10</v>
      </c>
      <c r="B14" s="166" t="s">
        <v>45</v>
      </c>
      <c r="C14" s="100">
        <v>141.05000000000001</v>
      </c>
      <c r="D14" s="43">
        <v>0.64</v>
      </c>
      <c r="E14" s="67">
        <f t="shared" si="0"/>
        <v>132.86690000000002</v>
      </c>
      <c r="F14" s="69"/>
      <c r="G14" s="69"/>
    </row>
    <row r="15" spans="1:7" x14ac:dyDescent="0.25">
      <c r="A15" s="170">
        <v>11</v>
      </c>
      <c r="B15" s="168" t="s">
        <v>46</v>
      </c>
      <c r="C15" s="58">
        <v>419.51</v>
      </c>
      <c r="D15" s="59">
        <v>0.62</v>
      </c>
      <c r="E15" s="114">
        <f t="shared" si="0"/>
        <v>278.45999999999998</v>
      </c>
      <c r="F15" s="69"/>
      <c r="G15" s="69"/>
    </row>
    <row r="16" spans="1:7" x14ac:dyDescent="0.25">
      <c r="A16" s="170">
        <v>12</v>
      </c>
      <c r="B16" s="168" t="s">
        <v>47</v>
      </c>
      <c r="C16" s="58">
        <v>520.41</v>
      </c>
      <c r="D16" s="59"/>
      <c r="E16" s="114">
        <f t="shared" si="0"/>
        <v>100.89999999999998</v>
      </c>
      <c r="F16" s="69"/>
      <c r="G16" s="69"/>
    </row>
    <row r="17" spans="1:7" x14ac:dyDescent="0.25">
      <c r="A17" s="170">
        <v>13</v>
      </c>
      <c r="B17" s="168" t="s">
        <v>48</v>
      </c>
      <c r="C17" s="58">
        <v>616.76</v>
      </c>
      <c r="D17" s="59"/>
      <c r="E17" s="114">
        <f t="shared" si="0"/>
        <v>96.350000000000023</v>
      </c>
      <c r="F17" s="69"/>
      <c r="G17" s="69"/>
    </row>
    <row r="18" spans="1:7" x14ac:dyDescent="0.25">
      <c r="A18" s="170">
        <v>14</v>
      </c>
      <c r="B18" s="168" t="s">
        <v>49</v>
      </c>
      <c r="C18" s="58">
        <v>689.74</v>
      </c>
      <c r="D18" s="59"/>
      <c r="E18" s="114">
        <f t="shared" si="0"/>
        <v>72.980000000000018</v>
      </c>
      <c r="F18" s="69"/>
      <c r="G18" s="69"/>
    </row>
    <row r="19" spans="1:7" x14ac:dyDescent="0.25">
      <c r="A19" s="172">
        <v>15</v>
      </c>
      <c r="B19" s="166" t="s">
        <v>17</v>
      </c>
      <c r="C19" s="173">
        <v>776.31</v>
      </c>
      <c r="D19" s="51">
        <v>0.63</v>
      </c>
      <c r="E19" s="66">
        <f t="shared" si="0"/>
        <v>86.569999999999936</v>
      </c>
      <c r="F19" s="69"/>
      <c r="G19" s="69"/>
    </row>
    <row r="20" spans="1:7" x14ac:dyDescent="0.25">
      <c r="A20" s="169"/>
      <c r="B20" s="113"/>
      <c r="C20" s="113"/>
      <c r="D20" s="113"/>
      <c r="E20" s="113"/>
      <c r="F20" s="69"/>
      <c r="G20" s="69"/>
    </row>
    <row r="21" spans="1:7" x14ac:dyDescent="0.25">
      <c r="B21" s="56"/>
      <c r="C21" s="56"/>
      <c r="D21" s="56"/>
      <c r="E21" s="56"/>
      <c r="F21" s="69"/>
      <c r="G21" s="69"/>
    </row>
    <row r="22" spans="1:7" x14ac:dyDescent="0.25">
      <c r="B22" s="109"/>
      <c r="C22" s="109"/>
      <c r="D22" s="109"/>
      <c r="E22" s="109"/>
      <c r="F22" s="69"/>
      <c r="G22" s="69"/>
    </row>
    <row r="23" spans="1:7" x14ac:dyDescent="0.25">
      <c r="B23" s="109"/>
      <c r="C23" s="109"/>
      <c r="D23" s="109"/>
      <c r="E23" s="109"/>
      <c r="F23" s="69"/>
      <c r="G23" s="69"/>
    </row>
    <row r="24" spans="1:7" x14ac:dyDescent="0.25">
      <c r="B24" s="69"/>
      <c r="C24" s="69"/>
      <c r="D24" s="69"/>
      <c r="E24" s="69"/>
      <c r="F24" s="69"/>
      <c r="G24" s="69"/>
    </row>
    <row r="25" spans="1:7" x14ac:dyDescent="0.25">
      <c r="B25" s="69"/>
      <c r="C25" s="69"/>
      <c r="D25" s="69"/>
      <c r="E25" s="69"/>
      <c r="F25" s="69"/>
      <c r="G25" s="69"/>
    </row>
  </sheetData>
  <mergeCells count="1">
    <mergeCell ref="A3:E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40"/>
  <sheetViews>
    <sheetView zoomScaleNormal="100" workbookViewId="0">
      <selection activeCell="C101" sqref="C101"/>
    </sheetView>
  </sheetViews>
  <sheetFormatPr baseColWidth="10" defaultRowHeight="15" x14ac:dyDescent="0.25"/>
  <cols>
    <col min="1" max="1" width="15" customWidth="1"/>
    <col min="2" max="2" width="22.5703125" customWidth="1"/>
    <col min="3" max="3" width="14.5703125" customWidth="1"/>
    <col min="4" max="4" width="18.5703125" customWidth="1"/>
    <col min="5" max="5" width="12" customWidth="1"/>
    <col min="6" max="6" width="12.7109375" customWidth="1"/>
    <col min="7" max="7" width="13" customWidth="1"/>
    <col min="8" max="8" width="17" customWidth="1"/>
    <col min="9" max="9" width="19.7109375" customWidth="1"/>
    <col min="10" max="11" width="17" customWidth="1"/>
    <col min="12" max="12" width="20.140625" customWidth="1"/>
    <col min="13" max="13" width="13.5703125" customWidth="1"/>
    <col min="14" max="14" width="16.42578125" customWidth="1"/>
    <col min="15" max="18" width="10.140625" customWidth="1"/>
    <col min="19" max="19" width="8.42578125" customWidth="1"/>
    <col min="20" max="20" width="11.140625" customWidth="1"/>
    <col min="21" max="22" width="9.140625" customWidth="1"/>
    <col min="23" max="23" width="7.28515625" customWidth="1"/>
    <col min="24" max="26" width="9.140625" customWidth="1"/>
    <col min="27" max="27" width="7.7109375" customWidth="1"/>
    <col min="28" max="30" width="9.140625" customWidth="1"/>
    <col min="31" max="31" width="8.140625" customWidth="1"/>
    <col min="32" max="34" width="9.140625" customWidth="1"/>
    <col min="35" max="35" width="8.28515625" customWidth="1"/>
    <col min="36" max="37" width="9.140625" customWidth="1"/>
    <col min="42" max="42" width="22.28515625" customWidth="1"/>
    <col min="43" max="43" width="12.28515625" customWidth="1"/>
    <col min="44" max="44" width="11.28515625" customWidth="1"/>
    <col min="45" max="45" width="11.7109375" customWidth="1"/>
    <col min="46" max="46" width="12.28515625" customWidth="1"/>
    <col min="47" max="47" width="15.28515625" customWidth="1"/>
    <col min="48" max="48" width="14.28515625" customWidth="1"/>
    <col min="49" max="49" width="15.7109375" customWidth="1"/>
    <col min="50" max="50" width="15.85546875" customWidth="1"/>
    <col min="51" max="51" width="15" customWidth="1"/>
    <col min="52" max="52" width="13.85546875" customWidth="1"/>
    <col min="53" max="53" width="15.140625" customWidth="1"/>
    <col min="54" max="54" width="11.5703125" customWidth="1"/>
    <col min="55" max="55" width="12" customWidth="1"/>
    <col min="56" max="56" width="12.28515625" customWidth="1"/>
    <col min="57" max="57" width="13.140625" customWidth="1"/>
    <col min="58" max="59" width="11.140625" customWidth="1"/>
    <col min="60" max="60" width="16" customWidth="1"/>
  </cols>
  <sheetData>
    <row r="1" spans="1:61" ht="26.25" x14ac:dyDescent="0.35">
      <c r="A1" s="176" t="s">
        <v>72</v>
      </c>
      <c r="B1" s="134"/>
      <c r="C1" s="69"/>
      <c r="D1" s="69"/>
      <c r="E1" s="69"/>
      <c r="F1" s="69"/>
      <c r="G1" s="69"/>
      <c r="H1" s="69"/>
      <c r="I1" s="69"/>
      <c r="J1" s="69"/>
      <c r="K1" s="69"/>
      <c r="L1" s="69"/>
      <c r="M1" s="56"/>
      <c r="N1" s="56"/>
      <c r="O1" s="150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65"/>
      <c r="AL1" s="32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</row>
    <row r="2" spans="1:61" ht="26.25" x14ac:dyDescent="0.35">
      <c r="A2" s="133"/>
      <c r="B2" s="134"/>
      <c r="C2" s="69"/>
      <c r="D2" s="69"/>
      <c r="E2" s="69"/>
      <c r="F2" s="69"/>
      <c r="G2" s="69"/>
      <c r="H2" s="69"/>
      <c r="I2" s="69"/>
      <c r="J2" s="69"/>
      <c r="K2" s="69"/>
      <c r="L2" s="69"/>
      <c r="M2" s="56"/>
      <c r="N2" s="56"/>
      <c r="O2" s="150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65"/>
      <c r="AL2" s="32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</row>
    <row r="3" spans="1:61" ht="22.5" customHeight="1" x14ac:dyDescent="0.25">
      <c r="A3" s="175" t="s">
        <v>44</v>
      </c>
      <c r="C3" s="41"/>
      <c r="D3" s="41"/>
      <c r="E3" s="41"/>
      <c r="F3" s="41"/>
      <c r="G3" s="41"/>
      <c r="H3" s="41"/>
      <c r="I3" s="56"/>
      <c r="J3" s="39"/>
      <c r="K3" s="39"/>
      <c r="L3" s="39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14"/>
      <c r="AT3" s="14"/>
      <c r="AU3" s="56"/>
      <c r="AV3" s="56"/>
      <c r="AW3" s="35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14"/>
    </row>
    <row r="4" spans="1:61" ht="23.25" customHeight="1" x14ac:dyDescent="0.4">
      <c r="A4" s="135"/>
      <c r="B4" s="195"/>
      <c r="C4" s="209" t="s">
        <v>52</v>
      </c>
      <c r="D4" s="202"/>
      <c r="E4" s="202"/>
      <c r="F4" s="202"/>
      <c r="G4" s="210"/>
      <c r="H4" s="209" t="s">
        <v>53</v>
      </c>
      <c r="I4" s="210"/>
      <c r="J4" s="202" t="s">
        <v>20</v>
      </c>
      <c r="K4" s="210"/>
      <c r="L4" s="136"/>
      <c r="M4" s="17"/>
      <c r="N4" s="151"/>
      <c r="O4" s="224"/>
      <c r="P4" s="224"/>
      <c r="Q4" s="224"/>
      <c r="R4" s="224"/>
      <c r="S4" s="123"/>
      <c r="T4" s="224"/>
      <c r="U4" s="224"/>
      <c r="V4" s="224"/>
      <c r="W4" s="123"/>
      <c r="X4" s="224"/>
      <c r="Y4" s="224"/>
      <c r="Z4" s="224"/>
      <c r="AA4" s="123"/>
      <c r="AB4" s="224"/>
      <c r="AC4" s="224"/>
      <c r="AD4" s="224"/>
      <c r="AE4" s="123"/>
      <c r="AF4" s="224"/>
      <c r="AG4" s="224"/>
      <c r="AH4" s="224"/>
      <c r="AI4" s="35"/>
      <c r="AJ4" s="56"/>
      <c r="AK4" s="56"/>
      <c r="AL4" s="111"/>
      <c r="AM4" s="17"/>
      <c r="AN4" s="17"/>
      <c r="AO4" s="17"/>
      <c r="AP4" s="17"/>
      <c r="AQ4" s="6"/>
      <c r="AT4" s="14"/>
      <c r="AU4" s="56"/>
      <c r="AV4" s="56"/>
      <c r="AW4" s="111"/>
      <c r="AX4" s="56"/>
      <c r="AY4" s="56"/>
      <c r="AZ4" s="56"/>
      <c r="BA4" s="56"/>
      <c r="BB4" s="223"/>
      <c r="BC4" s="223"/>
      <c r="BD4" s="223"/>
      <c r="BE4" s="223"/>
      <c r="BF4" s="223"/>
      <c r="BG4" s="223"/>
      <c r="BH4" s="56"/>
      <c r="BI4" s="14"/>
    </row>
    <row r="5" spans="1:61" ht="34.5" customHeight="1" x14ac:dyDescent="0.35">
      <c r="A5" s="135"/>
      <c r="B5" s="137" t="s">
        <v>0</v>
      </c>
      <c r="C5" s="160" t="s">
        <v>1</v>
      </c>
      <c r="D5" s="160" t="s">
        <v>2</v>
      </c>
      <c r="E5" s="160" t="s">
        <v>3</v>
      </c>
      <c r="F5" s="160" t="s">
        <v>4</v>
      </c>
      <c r="G5" s="148" t="s">
        <v>5</v>
      </c>
      <c r="H5" s="138" t="s">
        <v>26</v>
      </c>
      <c r="I5" s="139" t="s">
        <v>27</v>
      </c>
      <c r="J5" s="140" t="s">
        <v>26</v>
      </c>
      <c r="K5" s="140" t="s">
        <v>27</v>
      </c>
      <c r="L5" s="141"/>
      <c r="M5" s="152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2"/>
      <c r="AJ5" s="52"/>
      <c r="AK5" s="94"/>
      <c r="AL5" s="94"/>
      <c r="AM5" s="15"/>
      <c r="AN5" s="15"/>
      <c r="AO5" s="15"/>
      <c r="AP5" s="6"/>
      <c r="AQ5" s="19"/>
      <c r="AR5" s="19"/>
      <c r="AS5" s="19"/>
      <c r="AT5" s="57"/>
      <c r="AU5" s="30"/>
      <c r="AV5" s="94"/>
      <c r="AW5" s="94"/>
      <c r="AX5" s="94"/>
      <c r="AY5" s="94"/>
      <c r="AZ5" s="94"/>
      <c r="BA5" s="110"/>
      <c r="BB5" s="110"/>
      <c r="BC5" s="110"/>
      <c r="BD5" s="110"/>
      <c r="BE5" s="110"/>
      <c r="BF5" s="110"/>
      <c r="BG5" s="28"/>
      <c r="BH5" s="14"/>
      <c r="BI5" s="14"/>
    </row>
    <row r="6" spans="1:61" ht="14.25" customHeight="1" x14ac:dyDescent="0.35">
      <c r="A6" s="135"/>
      <c r="B6" s="44">
        <v>30</v>
      </c>
      <c r="C6" s="45">
        <v>2.5222000000000002</v>
      </c>
      <c r="D6" s="45">
        <v>2.5223</v>
      </c>
      <c r="E6" s="45">
        <v>2.5247999999999999</v>
      </c>
      <c r="F6" s="45">
        <v>2.5327000000000002</v>
      </c>
      <c r="G6" s="46">
        <v>2.7488999999999999</v>
      </c>
      <c r="H6" s="43">
        <f>(((100*E6)/C6)-100)/2</f>
        <v>5.1542304337473865E-2</v>
      </c>
      <c r="I6" s="43">
        <f>(((100*G6)/E6)-100)/1.5</f>
        <v>5.9173003802281317</v>
      </c>
      <c r="J6" s="66">
        <f>(E6-C6)/2</f>
        <v>1.2999999999998568E-3</v>
      </c>
      <c r="K6" s="66">
        <f>(G6-E6)/1.5</f>
        <v>0.14939999999999998</v>
      </c>
      <c r="L6" s="109"/>
      <c r="M6" s="105"/>
      <c r="N6" s="56"/>
      <c r="O6" s="56"/>
      <c r="P6" s="56"/>
      <c r="Q6" s="56"/>
      <c r="R6" s="56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39"/>
      <c r="AL6" s="39"/>
      <c r="AM6" s="16"/>
      <c r="AN6" s="16"/>
      <c r="AO6" s="16"/>
      <c r="AP6" s="6"/>
      <c r="AQ6" s="14"/>
      <c r="AR6" s="14"/>
      <c r="AS6" s="14"/>
      <c r="AT6" s="56"/>
      <c r="AU6" s="117"/>
      <c r="AV6" s="74"/>
      <c r="AW6" s="74"/>
      <c r="AX6" s="74"/>
      <c r="AY6" s="74"/>
      <c r="AZ6" s="74"/>
      <c r="BA6" s="74"/>
      <c r="BB6" s="74"/>
      <c r="BC6" s="74"/>
      <c r="BD6" s="87"/>
      <c r="BE6" s="87"/>
      <c r="BF6" s="87"/>
      <c r="BG6" s="118"/>
      <c r="BH6" s="14"/>
      <c r="BI6" s="14"/>
    </row>
    <row r="7" spans="1:61" ht="14.25" customHeight="1" x14ac:dyDescent="0.35">
      <c r="A7" s="135"/>
      <c r="B7" s="40">
        <v>40</v>
      </c>
      <c r="C7" s="41">
        <v>4.9748000000000001</v>
      </c>
      <c r="D7" s="41">
        <v>5.3634000000000004</v>
      </c>
      <c r="E7" s="41">
        <v>5.3975</v>
      </c>
      <c r="F7" s="41">
        <v>5.6269</v>
      </c>
      <c r="G7" s="42">
        <v>6.1573000000000002</v>
      </c>
      <c r="H7" s="43">
        <f t="shared" ref="H7:H17" si="0">(((100*E7)/C7)-100)/2</f>
        <v>4.2484119964621669</v>
      </c>
      <c r="I7" s="43">
        <f t="shared" ref="I7:I17" si="1">(((100*G7)/E7)-100)/1.5</f>
        <v>9.3845916319283642</v>
      </c>
      <c r="J7" s="66">
        <f t="shared" ref="J7:J17" si="2">(E7-C7)/2</f>
        <v>0.21134999999999993</v>
      </c>
      <c r="K7" s="66">
        <f t="shared" ref="K7:K17" si="3">(G7-E7)/1.5</f>
        <v>0.5065333333333335</v>
      </c>
      <c r="L7" s="109"/>
      <c r="M7" s="105"/>
      <c r="N7" s="56"/>
      <c r="O7" s="72"/>
      <c r="P7" s="56"/>
      <c r="Q7" s="56"/>
      <c r="R7" s="56"/>
      <c r="S7" s="72"/>
      <c r="T7" s="52"/>
      <c r="U7" s="52"/>
      <c r="V7" s="52"/>
      <c r="W7" s="72"/>
      <c r="X7" s="52"/>
      <c r="Y7" s="52"/>
      <c r="Z7" s="52"/>
      <c r="AA7" s="72"/>
      <c r="AB7" s="52"/>
      <c r="AC7" s="52"/>
      <c r="AD7" s="52"/>
      <c r="AE7" s="72"/>
      <c r="AF7" s="52"/>
      <c r="AG7" s="52"/>
      <c r="AH7" s="52"/>
      <c r="AI7" s="52"/>
      <c r="AJ7" s="52"/>
      <c r="AK7" s="39"/>
      <c r="AL7" s="39"/>
      <c r="AM7" s="16"/>
      <c r="AN7" s="16"/>
      <c r="AO7" s="16"/>
      <c r="AP7" s="6"/>
      <c r="AQ7" s="14"/>
      <c r="AR7" s="14"/>
      <c r="AS7" s="14"/>
      <c r="AT7" s="56"/>
      <c r="AU7" s="117"/>
      <c r="AV7" s="74"/>
      <c r="AW7" s="74"/>
      <c r="AX7" s="74"/>
      <c r="AY7" s="74"/>
      <c r="AZ7" s="74"/>
      <c r="BA7" s="74"/>
      <c r="BB7" s="74"/>
      <c r="BC7" s="74"/>
      <c r="BD7" s="87"/>
      <c r="BE7" s="87"/>
      <c r="BF7" s="87"/>
      <c r="BG7" s="118"/>
      <c r="BH7" s="14"/>
      <c r="BI7" s="14"/>
    </row>
    <row r="8" spans="1:61" ht="14.25" customHeight="1" x14ac:dyDescent="0.35">
      <c r="A8" s="135"/>
      <c r="B8" s="40">
        <v>45</v>
      </c>
      <c r="C8" s="41">
        <v>6.5683999999999996</v>
      </c>
      <c r="D8" s="41">
        <v>6.3624999999999998</v>
      </c>
      <c r="E8" s="41">
        <v>6.4157000000000002</v>
      </c>
      <c r="F8" s="41">
        <v>6.52</v>
      </c>
      <c r="G8" s="42">
        <v>7.4711999999999996</v>
      </c>
      <c r="H8" s="43">
        <f t="shared" si="0"/>
        <v>-1.162383533280547</v>
      </c>
      <c r="I8" s="43">
        <f t="shared" si="1"/>
        <v>10.96788607114838</v>
      </c>
      <c r="J8" s="66">
        <f t="shared" si="2"/>
        <v>-7.6349999999999696E-2</v>
      </c>
      <c r="K8" s="66">
        <f t="shared" si="3"/>
        <v>0.70366666666666633</v>
      </c>
      <c r="L8" s="109"/>
      <c r="M8" s="105"/>
      <c r="N8" s="56"/>
      <c r="O8" s="72"/>
      <c r="P8" s="72"/>
      <c r="Q8" s="72"/>
      <c r="R8" s="87"/>
      <c r="S8" s="72"/>
      <c r="T8" s="72"/>
      <c r="U8" s="72"/>
      <c r="V8" s="87"/>
      <c r="W8" s="72"/>
      <c r="X8" s="72"/>
      <c r="Y8" s="72"/>
      <c r="Z8" s="87"/>
      <c r="AA8" s="72"/>
      <c r="AB8" s="72"/>
      <c r="AC8" s="72"/>
      <c r="AD8" s="87"/>
      <c r="AE8" s="72"/>
      <c r="AF8" s="72"/>
      <c r="AG8" s="72"/>
      <c r="AH8" s="87"/>
      <c r="AI8" s="52"/>
      <c r="AJ8" s="52"/>
      <c r="AK8" s="39"/>
      <c r="AL8" s="39"/>
      <c r="AM8" s="16"/>
      <c r="AN8" s="16"/>
      <c r="AO8" s="16"/>
      <c r="AP8" s="6"/>
      <c r="AQ8" s="14"/>
      <c r="AR8" s="18"/>
      <c r="AS8" s="18"/>
      <c r="AT8" s="72"/>
      <c r="AU8" s="117"/>
      <c r="AV8" s="74"/>
      <c r="AW8" s="74"/>
      <c r="AX8" s="74"/>
      <c r="AY8" s="74"/>
      <c r="AZ8" s="74"/>
      <c r="BA8" s="74"/>
      <c r="BB8" s="74"/>
      <c r="BC8" s="74"/>
      <c r="BD8" s="87"/>
      <c r="BE8" s="87"/>
      <c r="BF8" s="87"/>
      <c r="BG8" s="118"/>
      <c r="BH8" s="14"/>
      <c r="BI8" s="14"/>
    </row>
    <row r="9" spans="1:61" ht="14.25" customHeight="1" x14ac:dyDescent="0.25">
      <c r="A9" s="207"/>
      <c r="B9" s="40">
        <v>50</v>
      </c>
      <c r="C9" s="41">
        <v>9.4545999999999992</v>
      </c>
      <c r="D9" s="41">
        <v>10.308</v>
      </c>
      <c r="E9" s="41">
        <v>10.468999999999999</v>
      </c>
      <c r="F9" s="41">
        <v>10.606999999999999</v>
      </c>
      <c r="G9" s="42">
        <v>12.095000000000001</v>
      </c>
      <c r="H9" s="43">
        <f t="shared" si="0"/>
        <v>5.364584435089796</v>
      </c>
      <c r="I9" s="43">
        <f t="shared" si="1"/>
        <v>10.354379596905156</v>
      </c>
      <c r="J9" s="66">
        <f t="shared" si="2"/>
        <v>0.5072000000000001</v>
      </c>
      <c r="K9" s="66">
        <f t="shared" si="3"/>
        <v>1.0840000000000007</v>
      </c>
      <c r="L9" s="109"/>
      <c r="M9" s="105"/>
      <c r="N9" s="56"/>
      <c r="O9" s="72"/>
      <c r="P9" s="72"/>
      <c r="Q9" s="72"/>
      <c r="R9" s="87"/>
      <c r="S9" s="72"/>
      <c r="T9" s="72"/>
      <c r="U9" s="72"/>
      <c r="V9" s="87"/>
      <c r="W9" s="72"/>
      <c r="X9" s="72"/>
      <c r="Y9" s="72"/>
      <c r="Z9" s="87"/>
      <c r="AA9" s="72"/>
      <c r="AB9" s="72"/>
      <c r="AC9" s="72"/>
      <c r="AD9" s="87"/>
      <c r="AE9" s="72"/>
      <c r="AF9" s="72"/>
      <c r="AG9" s="72"/>
      <c r="AH9" s="87"/>
      <c r="AI9" s="52"/>
      <c r="AJ9" s="52"/>
      <c r="AK9" s="39"/>
      <c r="AL9" s="39"/>
      <c r="AM9" s="16"/>
      <c r="AN9" s="16"/>
      <c r="AO9" s="16"/>
      <c r="AP9" s="6"/>
      <c r="AQ9" s="14"/>
      <c r="AR9" s="18"/>
      <c r="AS9" s="18"/>
      <c r="AT9" s="72"/>
      <c r="AU9" s="117"/>
      <c r="AV9" s="74"/>
      <c r="AW9" s="74"/>
      <c r="AX9" s="74"/>
      <c r="AY9" s="74"/>
      <c r="AZ9" s="74"/>
      <c r="BA9" s="74"/>
      <c r="BB9" s="74"/>
      <c r="BC9" s="74"/>
      <c r="BD9" s="87"/>
      <c r="BE9" s="87"/>
      <c r="BF9" s="87"/>
      <c r="BG9" s="118"/>
      <c r="BH9" s="14"/>
      <c r="BI9" s="14"/>
    </row>
    <row r="10" spans="1:61" ht="14.25" customHeight="1" x14ac:dyDescent="0.25">
      <c r="A10" s="207"/>
      <c r="B10" s="40">
        <v>55</v>
      </c>
      <c r="C10" s="41">
        <v>15.82</v>
      </c>
      <c r="D10" s="41">
        <v>16.183</v>
      </c>
      <c r="E10" s="41">
        <v>16.925999999999998</v>
      </c>
      <c r="F10" s="41">
        <v>17.63</v>
      </c>
      <c r="G10" s="42">
        <v>27.434000000000001</v>
      </c>
      <c r="H10" s="43">
        <f t="shared" si="0"/>
        <v>3.495575221238937</v>
      </c>
      <c r="I10" s="43">
        <f t="shared" si="1"/>
        <v>41.388002678325279</v>
      </c>
      <c r="J10" s="66">
        <f t="shared" si="2"/>
        <v>0.55299999999999905</v>
      </c>
      <c r="K10" s="66">
        <f t="shared" si="3"/>
        <v>7.0053333333333354</v>
      </c>
      <c r="L10" s="109"/>
      <c r="M10" s="105"/>
      <c r="N10" s="56"/>
      <c r="O10" s="72"/>
      <c r="P10" s="72"/>
      <c r="Q10" s="72"/>
      <c r="R10" s="87"/>
      <c r="S10" s="72"/>
      <c r="T10" s="72"/>
      <c r="U10" s="72"/>
      <c r="V10" s="87"/>
      <c r="W10" s="72"/>
      <c r="X10" s="72"/>
      <c r="Y10" s="72"/>
      <c r="Z10" s="87"/>
      <c r="AA10" s="72"/>
      <c r="AB10" s="72"/>
      <c r="AC10" s="72"/>
      <c r="AD10" s="87"/>
      <c r="AE10" s="72"/>
      <c r="AF10" s="72"/>
      <c r="AG10" s="72"/>
      <c r="AH10" s="87"/>
      <c r="AI10" s="52"/>
      <c r="AJ10" s="52"/>
      <c r="AK10" s="39"/>
      <c r="AL10" s="39"/>
      <c r="AM10" s="16"/>
      <c r="AN10" s="16"/>
      <c r="AO10" s="16"/>
      <c r="AP10" s="6"/>
      <c r="AQ10" s="14"/>
      <c r="AR10" s="18"/>
      <c r="AS10" s="18"/>
      <c r="AT10" s="72"/>
      <c r="AU10" s="117"/>
      <c r="AV10" s="74"/>
      <c r="AW10" s="74"/>
      <c r="AX10" s="74"/>
      <c r="AY10" s="74"/>
      <c r="AZ10" s="74"/>
      <c r="BA10" s="74"/>
      <c r="BB10" s="74"/>
      <c r="BC10" s="74"/>
      <c r="BD10" s="87"/>
      <c r="BE10" s="87"/>
      <c r="BF10" s="87"/>
      <c r="BG10" s="118"/>
      <c r="BH10" s="14"/>
      <c r="BI10" s="14"/>
    </row>
    <row r="11" spans="1:61" ht="14.25" customHeight="1" x14ac:dyDescent="0.25">
      <c r="A11" s="207"/>
      <c r="B11" s="40">
        <v>57.5</v>
      </c>
      <c r="C11" s="41">
        <v>34.350999999999999</v>
      </c>
      <c r="D11" s="41">
        <v>37.137999999999998</v>
      </c>
      <c r="E11" s="41">
        <v>38.113</v>
      </c>
      <c r="F11" s="41">
        <v>40.518999999999998</v>
      </c>
      <c r="G11" s="42">
        <v>55.734999999999999</v>
      </c>
      <c r="H11" s="43">
        <f t="shared" si="0"/>
        <v>5.4758231201420671</v>
      </c>
      <c r="I11" s="43">
        <f t="shared" si="1"/>
        <v>30.824128250203348</v>
      </c>
      <c r="J11" s="66">
        <f t="shared" si="2"/>
        <v>1.8810000000000002</v>
      </c>
      <c r="K11" s="66">
        <f t="shared" si="3"/>
        <v>11.747999999999999</v>
      </c>
      <c r="L11" s="109"/>
      <c r="M11" s="105"/>
      <c r="N11" s="56"/>
      <c r="O11" s="72"/>
      <c r="P11" s="72"/>
      <c r="Q11" s="72"/>
      <c r="R11" s="87"/>
      <c r="S11" s="72"/>
      <c r="T11" s="72"/>
      <c r="U11" s="72"/>
      <c r="V11" s="87"/>
      <c r="W11" s="72"/>
      <c r="X11" s="72"/>
      <c r="Y11" s="72"/>
      <c r="Z11" s="87"/>
      <c r="AA11" s="72"/>
      <c r="AB11" s="72"/>
      <c r="AC11" s="72"/>
      <c r="AD11" s="87"/>
      <c r="AE11" s="72"/>
      <c r="AF11" s="72"/>
      <c r="AG11" s="72"/>
      <c r="AH11" s="87"/>
      <c r="AI11" s="102"/>
      <c r="AJ11" s="102"/>
      <c r="AK11" s="39"/>
      <c r="AL11" s="39"/>
      <c r="AM11" s="16"/>
      <c r="AN11" s="16"/>
      <c r="AO11" s="16"/>
      <c r="AP11" s="6"/>
      <c r="AQ11" s="14"/>
      <c r="AR11" s="18"/>
      <c r="AS11" s="18"/>
      <c r="AT11" s="72"/>
      <c r="AU11" s="117"/>
      <c r="AV11" s="74"/>
      <c r="AW11" s="74"/>
      <c r="AX11" s="74"/>
      <c r="AY11" s="74"/>
      <c r="AZ11" s="74"/>
      <c r="BA11" s="74"/>
      <c r="BB11" s="74"/>
      <c r="BC11" s="74"/>
      <c r="BD11" s="87"/>
      <c r="BE11" s="87"/>
      <c r="BF11" s="87"/>
      <c r="BG11" s="118"/>
      <c r="BH11" s="14"/>
      <c r="BI11" s="14"/>
    </row>
    <row r="12" spans="1:61" ht="14.25" customHeight="1" x14ac:dyDescent="0.35">
      <c r="A12" s="135"/>
      <c r="B12" s="44">
        <v>60</v>
      </c>
      <c r="C12" s="45">
        <v>35.183999999999997</v>
      </c>
      <c r="D12" s="45">
        <v>36.987000000000002</v>
      </c>
      <c r="E12" s="45">
        <v>37.688000000000002</v>
      </c>
      <c r="F12" s="45">
        <v>39.604999999999997</v>
      </c>
      <c r="G12" s="46">
        <v>58.280999999999999</v>
      </c>
      <c r="H12" s="43">
        <f t="shared" si="0"/>
        <v>3.5584356525693579</v>
      </c>
      <c r="I12" s="43">
        <f t="shared" si="1"/>
        <v>36.427156300856133</v>
      </c>
      <c r="J12" s="66">
        <f t="shared" si="2"/>
        <v>1.2520000000000024</v>
      </c>
      <c r="K12" s="66">
        <f t="shared" si="3"/>
        <v>13.728666666666664</v>
      </c>
      <c r="L12" s="109"/>
      <c r="M12" s="105"/>
      <c r="N12" s="56"/>
      <c r="O12" s="72"/>
      <c r="P12" s="72"/>
      <c r="Q12" s="72"/>
      <c r="R12" s="87"/>
      <c r="S12" s="72"/>
      <c r="T12" s="72"/>
      <c r="U12" s="72"/>
      <c r="V12" s="87"/>
      <c r="W12" s="72"/>
      <c r="X12" s="72"/>
      <c r="Y12" s="72"/>
      <c r="Z12" s="87"/>
      <c r="AA12" s="72"/>
      <c r="AB12" s="72"/>
      <c r="AC12" s="72"/>
      <c r="AD12" s="87"/>
      <c r="AE12" s="72"/>
      <c r="AF12" s="72"/>
      <c r="AG12" s="72"/>
      <c r="AH12" s="87"/>
      <c r="AI12" s="52"/>
      <c r="AJ12" s="52"/>
      <c r="AK12" s="39"/>
      <c r="AL12" s="39"/>
      <c r="AM12" s="16"/>
      <c r="AN12" s="16"/>
      <c r="AO12" s="16"/>
      <c r="AP12" s="6"/>
      <c r="AQ12" s="14"/>
      <c r="AR12" s="18"/>
      <c r="AS12" s="18"/>
      <c r="AT12" s="72"/>
      <c r="AU12" s="117"/>
      <c r="AV12" s="74"/>
      <c r="AW12" s="74"/>
      <c r="AX12" s="74"/>
      <c r="AY12" s="74"/>
      <c r="AZ12" s="74"/>
      <c r="BA12" s="74"/>
      <c r="BB12" s="74"/>
      <c r="BC12" s="74"/>
      <c r="BD12" s="87"/>
      <c r="BE12" s="87"/>
      <c r="BF12" s="87"/>
      <c r="BG12" s="118"/>
      <c r="BH12" s="14"/>
      <c r="BI12" s="14"/>
    </row>
    <row r="13" spans="1:61" ht="14.25" customHeight="1" x14ac:dyDescent="0.35">
      <c r="A13" s="135"/>
      <c r="B13" s="40">
        <v>62</v>
      </c>
      <c r="C13" s="41">
        <v>33.573999999999998</v>
      </c>
      <c r="D13" s="41">
        <v>37.234999999999999</v>
      </c>
      <c r="E13" s="41">
        <v>39.698</v>
      </c>
      <c r="F13" s="41">
        <v>45.231000000000002</v>
      </c>
      <c r="G13" s="42">
        <v>66.72</v>
      </c>
      <c r="H13" s="43">
        <f t="shared" si="0"/>
        <v>9.1201524989575304</v>
      </c>
      <c r="I13" s="43">
        <f t="shared" si="1"/>
        <v>45.379280232421443</v>
      </c>
      <c r="J13" s="66">
        <f t="shared" si="2"/>
        <v>3.0620000000000012</v>
      </c>
      <c r="K13" s="66">
        <f t="shared" si="3"/>
        <v>18.014666666666667</v>
      </c>
      <c r="L13" s="109"/>
      <c r="M13" s="105"/>
      <c r="N13" s="56"/>
      <c r="O13" s="72"/>
      <c r="P13" s="72"/>
      <c r="Q13" s="72"/>
      <c r="R13" s="87"/>
      <c r="S13" s="72"/>
      <c r="T13" s="72"/>
      <c r="U13" s="72"/>
      <c r="V13" s="87"/>
      <c r="W13" s="72"/>
      <c r="X13" s="72"/>
      <c r="Y13" s="72"/>
      <c r="Z13" s="87"/>
      <c r="AA13" s="72"/>
      <c r="AB13" s="72"/>
      <c r="AC13" s="72"/>
      <c r="AD13" s="87"/>
      <c r="AE13" s="72"/>
      <c r="AF13" s="72"/>
      <c r="AG13" s="72"/>
      <c r="AH13" s="87"/>
      <c r="AI13" s="52"/>
      <c r="AJ13" s="52"/>
      <c r="AK13" s="39"/>
      <c r="AL13" s="39"/>
      <c r="AM13" s="16"/>
      <c r="AN13" s="16"/>
      <c r="AO13" s="16"/>
      <c r="AP13" s="6"/>
      <c r="AQ13" s="14"/>
      <c r="AR13" s="18"/>
      <c r="AS13" s="18"/>
      <c r="AT13" s="72"/>
      <c r="AU13" s="117"/>
      <c r="AV13" s="74"/>
      <c r="AW13" s="74"/>
      <c r="AX13" s="74"/>
      <c r="AY13" s="74"/>
      <c r="AZ13" s="74"/>
      <c r="BA13" s="74"/>
      <c r="BB13" s="74"/>
      <c r="BC13" s="74"/>
      <c r="BD13" s="87"/>
      <c r="BE13" s="87"/>
      <c r="BF13" s="87"/>
      <c r="BG13" s="118"/>
      <c r="BH13" s="14"/>
      <c r="BI13" s="14"/>
    </row>
    <row r="14" spans="1:61" ht="14.25" customHeight="1" x14ac:dyDescent="0.35">
      <c r="A14" s="135"/>
      <c r="B14" s="40">
        <v>64</v>
      </c>
      <c r="C14" s="41">
        <v>97.864000000000004</v>
      </c>
      <c r="D14" s="41">
        <v>90.495999999999995</v>
      </c>
      <c r="E14" s="41">
        <v>95.334000000000003</v>
      </c>
      <c r="F14" s="41">
        <v>111.13</v>
      </c>
      <c r="G14" s="42">
        <v>136.65</v>
      </c>
      <c r="H14" s="43">
        <f t="shared" si="0"/>
        <v>-1.2926101528652012</v>
      </c>
      <c r="I14" s="43">
        <f t="shared" si="1"/>
        <v>28.89210564961083</v>
      </c>
      <c r="J14" s="66">
        <f t="shared" si="2"/>
        <v>-1.2650000000000006</v>
      </c>
      <c r="K14" s="66">
        <f t="shared" si="3"/>
        <v>27.544</v>
      </c>
      <c r="L14" s="109"/>
      <c r="M14" s="105"/>
      <c r="N14" s="56"/>
      <c r="O14" s="72"/>
      <c r="P14" s="72"/>
      <c r="Q14" s="72"/>
      <c r="R14" s="87"/>
      <c r="S14" s="72"/>
      <c r="T14" s="72"/>
      <c r="U14" s="72"/>
      <c r="V14" s="87"/>
      <c r="W14" s="72"/>
      <c r="X14" s="72"/>
      <c r="Y14" s="72"/>
      <c r="Z14" s="87"/>
      <c r="AA14" s="72"/>
      <c r="AB14" s="72"/>
      <c r="AC14" s="72"/>
      <c r="AD14" s="87"/>
      <c r="AE14" s="72"/>
      <c r="AF14" s="72"/>
      <c r="AG14" s="72"/>
      <c r="AH14" s="87"/>
      <c r="AI14" s="52"/>
      <c r="AJ14" s="52"/>
      <c r="AK14" s="39"/>
      <c r="AL14" s="39"/>
      <c r="AM14" s="16"/>
      <c r="AN14" s="16"/>
      <c r="AO14" s="16"/>
      <c r="AP14" s="6"/>
      <c r="AQ14" s="14"/>
      <c r="AR14" s="18"/>
      <c r="AS14" s="18"/>
      <c r="AT14" s="72"/>
      <c r="AU14" s="117"/>
      <c r="AV14" s="74"/>
      <c r="AW14" s="74"/>
      <c r="AX14" s="74"/>
      <c r="AY14" s="74"/>
      <c r="AZ14" s="74"/>
      <c r="BA14" s="74"/>
      <c r="BB14" s="74"/>
      <c r="BC14" s="74"/>
      <c r="BD14" s="87"/>
      <c r="BE14" s="87"/>
      <c r="BF14" s="87"/>
      <c r="BG14" s="118"/>
      <c r="BH14" s="14"/>
      <c r="BI14" s="14"/>
    </row>
    <row r="15" spans="1:61" ht="14.25" customHeight="1" x14ac:dyDescent="0.35">
      <c r="A15" s="135"/>
      <c r="B15" s="40">
        <v>65</v>
      </c>
      <c r="C15" s="41">
        <v>152.38999999999999</v>
      </c>
      <c r="D15" s="41">
        <v>167.32</v>
      </c>
      <c r="E15" s="41">
        <v>165.06</v>
      </c>
      <c r="F15" s="41">
        <v>206.15</v>
      </c>
      <c r="G15" s="42">
        <v>224.33</v>
      </c>
      <c r="H15" s="43">
        <f t="shared" si="0"/>
        <v>4.1570969223702363</v>
      </c>
      <c r="I15" s="43">
        <f t="shared" si="1"/>
        <v>23.938769740296454</v>
      </c>
      <c r="J15" s="66">
        <f t="shared" si="2"/>
        <v>6.335000000000008</v>
      </c>
      <c r="K15" s="66">
        <f t="shared" si="3"/>
        <v>39.513333333333343</v>
      </c>
      <c r="L15" s="109"/>
      <c r="M15" s="105"/>
      <c r="N15" s="56"/>
      <c r="O15" s="72"/>
      <c r="P15" s="72"/>
      <c r="Q15" s="72"/>
      <c r="R15" s="87"/>
      <c r="S15" s="72"/>
      <c r="T15" s="72"/>
      <c r="U15" s="72"/>
      <c r="V15" s="87"/>
      <c r="W15" s="72"/>
      <c r="X15" s="72"/>
      <c r="Y15" s="72"/>
      <c r="Z15" s="87"/>
      <c r="AA15" s="72"/>
      <c r="AB15" s="72"/>
      <c r="AC15" s="72"/>
      <c r="AD15" s="87"/>
      <c r="AE15" s="72"/>
      <c r="AF15" s="72"/>
      <c r="AG15" s="72"/>
      <c r="AH15" s="87"/>
      <c r="AI15" s="52"/>
      <c r="AJ15" s="52"/>
      <c r="AK15" s="39"/>
      <c r="AL15" s="39"/>
      <c r="AM15" s="16"/>
      <c r="AN15" s="16"/>
      <c r="AO15" s="16"/>
      <c r="AP15" s="6"/>
      <c r="AQ15" s="14"/>
      <c r="AR15" s="18"/>
      <c r="AS15" s="18"/>
      <c r="AT15" s="72"/>
      <c r="AU15" s="117"/>
      <c r="AV15" s="74"/>
      <c r="AW15" s="74"/>
      <c r="AX15" s="74"/>
      <c r="AY15" s="74"/>
      <c r="AZ15" s="74"/>
      <c r="BA15" s="74"/>
      <c r="BB15" s="74"/>
      <c r="BC15" s="74"/>
      <c r="BD15" s="87"/>
      <c r="BE15" s="87"/>
      <c r="BF15" s="87"/>
      <c r="BG15" s="118"/>
      <c r="BH15" s="14"/>
      <c r="BI15" s="14"/>
    </row>
    <row r="16" spans="1:61" ht="14.25" customHeight="1" x14ac:dyDescent="0.35">
      <c r="A16" s="135"/>
      <c r="B16" s="40">
        <v>66</v>
      </c>
      <c r="C16" s="41">
        <v>167.8</v>
      </c>
      <c r="D16" s="41">
        <v>197.45</v>
      </c>
      <c r="E16" s="41">
        <v>212.46</v>
      </c>
      <c r="F16" s="41">
        <v>296.82</v>
      </c>
      <c r="G16" s="42">
        <v>315.5</v>
      </c>
      <c r="H16" s="43">
        <f t="shared" si="0"/>
        <v>13.307508939213342</v>
      </c>
      <c r="I16" s="43">
        <f t="shared" si="1"/>
        <v>32.332360601211199</v>
      </c>
      <c r="J16" s="66">
        <f t="shared" si="2"/>
        <v>22.33</v>
      </c>
      <c r="K16" s="66">
        <f t="shared" si="3"/>
        <v>68.693333333333328</v>
      </c>
      <c r="L16" s="109"/>
      <c r="M16" s="105"/>
      <c r="N16" s="56"/>
      <c r="O16" s="72"/>
      <c r="P16" s="72"/>
      <c r="Q16" s="72"/>
      <c r="R16" s="87"/>
      <c r="S16" s="72"/>
      <c r="T16" s="72"/>
      <c r="U16" s="72"/>
      <c r="V16" s="87"/>
      <c r="W16" s="72"/>
      <c r="X16" s="72"/>
      <c r="Y16" s="72"/>
      <c r="Z16" s="87"/>
      <c r="AA16" s="72"/>
      <c r="AB16" s="72"/>
      <c r="AC16" s="72"/>
      <c r="AD16" s="87"/>
      <c r="AE16" s="72"/>
      <c r="AF16" s="72"/>
      <c r="AG16" s="72"/>
      <c r="AH16" s="87"/>
      <c r="AI16" s="52"/>
      <c r="AJ16" s="52"/>
      <c r="AK16" s="39"/>
      <c r="AL16" s="39"/>
      <c r="AM16" s="16"/>
      <c r="AN16" s="16"/>
      <c r="AO16" s="16"/>
      <c r="AP16" s="6"/>
      <c r="AQ16" s="14"/>
      <c r="AR16" s="18"/>
      <c r="AS16" s="18"/>
      <c r="AT16" s="72"/>
      <c r="AU16" s="117"/>
      <c r="AV16" s="74"/>
      <c r="AW16" s="74"/>
      <c r="AX16" s="74"/>
      <c r="AY16" s="74"/>
      <c r="AZ16" s="74"/>
      <c r="BA16" s="74"/>
      <c r="BB16" s="74"/>
      <c r="BC16" s="74"/>
      <c r="BD16" s="87"/>
      <c r="BE16" s="87"/>
      <c r="BF16" s="87"/>
      <c r="BG16" s="118"/>
      <c r="BH16" s="14"/>
      <c r="BI16" s="14"/>
    </row>
    <row r="17" spans="1:61" ht="14.25" customHeight="1" x14ac:dyDescent="0.35">
      <c r="A17" s="142"/>
      <c r="B17" s="40">
        <v>69</v>
      </c>
      <c r="C17" s="41">
        <v>289.72000000000003</v>
      </c>
      <c r="D17" s="41">
        <v>274.70999999999998</v>
      </c>
      <c r="E17" s="41">
        <v>289.5</v>
      </c>
      <c r="F17" s="41">
        <v>352.75</v>
      </c>
      <c r="G17" s="42">
        <v>355.74</v>
      </c>
      <c r="H17" s="43">
        <f t="shared" si="0"/>
        <v>-3.796769294491753E-2</v>
      </c>
      <c r="I17" s="43">
        <f t="shared" si="1"/>
        <v>15.253886010362692</v>
      </c>
      <c r="J17" s="67">
        <f t="shared" si="2"/>
        <v>-0.11000000000001364</v>
      </c>
      <c r="K17" s="67">
        <f t="shared" si="3"/>
        <v>44.160000000000004</v>
      </c>
      <c r="L17" s="109"/>
      <c r="M17" s="105"/>
      <c r="N17" s="56"/>
      <c r="O17" s="72"/>
      <c r="P17" s="72"/>
      <c r="Q17" s="72"/>
      <c r="R17" s="87"/>
      <c r="S17" s="72"/>
      <c r="T17" s="72"/>
      <c r="U17" s="72"/>
      <c r="V17" s="87"/>
      <c r="W17" s="72"/>
      <c r="X17" s="72"/>
      <c r="Y17" s="72"/>
      <c r="Z17" s="87"/>
      <c r="AA17" s="72"/>
      <c r="AB17" s="72"/>
      <c r="AC17" s="72"/>
      <c r="AD17" s="87"/>
      <c r="AE17" s="72"/>
      <c r="AF17" s="72"/>
      <c r="AG17" s="72"/>
      <c r="AH17" s="87"/>
      <c r="AI17" s="52"/>
      <c r="AJ17" s="52"/>
      <c r="AK17" s="39"/>
      <c r="AL17" s="39"/>
      <c r="AM17" s="16"/>
      <c r="AN17" s="16"/>
      <c r="AO17" s="16"/>
      <c r="AP17" s="6"/>
      <c r="AQ17" s="14"/>
      <c r="AR17" s="18"/>
      <c r="AS17" s="18"/>
      <c r="AT17" s="72"/>
      <c r="AU17" s="117"/>
      <c r="AV17" s="74"/>
      <c r="AW17" s="74"/>
      <c r="AX17" s="74"/>
      <c r="AY17" s="74"/>
      <c r="AZ17" s="74"/>
      <c r="BA17" s="74"/>
      <c r="BB17" s="74"/>
      <c r="BC17" s="74"/>
      <c r="BD17" s="87"/>
      <c r="BE17" s="87"/>
      <c r="BF17" s="87"/>
      <c r="BG17" s="118"/>
      <c r="BH17" s="14"/>
      <c r="BI17" s="14"/>
    </row>
    <row r="18" spans="1:61" ht="20.25" customHeight="1" x14ac:dyDescent="0.25">
      <c r="A18" s="218" t="s">
        <v>40</v>
      </c>
      <c r="B18" s="47" t="s">
        <v>28</v>
      </c>
      <c r="C18" s="48">
        <f>(((100*C7)/C6)-100)/10</f>
        <v>9.7240504321623966</v>
      </c>
      <c r="D18" s="45">
        <f>(((100*D7)/D6)-100)/10</f>
        <v>11.263925782024344</v>
      </c>
      <c r="E18" s="45">
        <f>(((100*E7)/E6)-100)/10</f>
        <v>11.377930925221801</v>
      </c>
      <c r="F18" s="45">
        <f>(((100*F7)/F6)-100)/10</f>
        <v>12.217001618825758</v>
      </c>
      <c r="G18" s="46">
        <f>(((100*G7)/G6)-100)/10</f>
        <v>12.399141474771728</v>
      </c>
      <c r="H18" s="211" t="s">
        <v>54</v>
      </c>
      <c r="I18" s="212"/>
      <c r="J18" s="212"/>
      <c r="K18" s="213"/>
      <c r="L18" s="124" t="s">
        <v>25</v>
      </c>
      <c r="M18" s="105"/>
      <c r="N18" s="56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39"/>
      <c r="AK18" s="39"/>
      <c r="AL18" s="52"/>
      <c r="AM18" s="13"/>
      <c r="AN18" s="1"/>
      <c r="AO18" s="1"/>
      <c r="AT18" s="14"/>
      <c r="AU18" s="56"/>
      <c r="AV18" s="56"/>
      <c r="AW18" s="56"/>
      <c r="AX18" s="52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14"/>
    </row>
    <row r="19" spans="1:61" ht="14.25" customHeight="1" x14ac:dyDescent="0.25">
      <c r="A19" s="219"/>
      <c r="B19" s="47" t="s">
        <v>29</v>
      </c>
      <c r="C19" s="49">
        <f t="shared" ref="C19:G21" si="4">(((100*C8)/C7)-100)/5</f>
        <v>6.40668971616949</v>
      </c>
      <c r="D19" s="41">
        <f t="shared" si="4"/>
        <v>3.7256218070626828</v>
      </c>
      <c r="E19" s="41">
        <f t="shared" si="4"/>
        <v>3.7728578045391403</v>
      </c>
      <c r="F19" s="41">
        <f t="shared" si="4"/>
        <v>3.1743944267714026</v>
      </c>
      <c r="G19" s="42">
        <f t="shared" si="4"/>
        <v>4.2677797086385256</v>
      </c>
      <c r="H19" s="51">
        <f>AVERAGE(H6:H9)</f>
        <v>2.1255388006522224</v>
      </c>
      <c r="I19" s="66">
        <f>AVERAGE(I6:I9)</f>
        <v>9.1560394200525081</v>
      </c>
      <c r="J19" s="66">
        <f>AVERAGE(J6:J9)</f>
        <v>0.16087500000000005</v>
      </c>
      <c r="K19" s="66">
        <f>AVERAGE(K6:K9)</f>
        <v>0.61090000000000022</v>
      </c>
      <c r="L19" s="124" t="s">
        <v>22</v>
      </c>
      <c r="M19" s="105"/>
      <c r="N19" s="115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39"/>
      <c r="AJ19" s="39"/>
      <c r="AK19" s="52"/>
      <c r="AL19" s="52"/>
      <c r="AM19" s="1"/>
      <c r="AN19" s="1"/>
      <c r="AT19" s="56"/>
      <c r="AU19" s="56"/>
      <c r="AV19" s="56"/>
      <c r="AW19" s="52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14"/>
      <c r="BI19" s="14"/>
    </row>
    <row r="20" spans="1:61" ht="14.25" customHeight="1" x14ac:dyDescent="0.25">
      <c r="A20" s="219"/>
      <c r="B20" s="47" t="s">
        <v>30</v>
      </c>
      <c r="C20" s="49">
        <f t="shared" si="4"/>
        <v>8.7881371414651941</v>
      </c>
      <c r="D20" s="41">
        <f t="shared" si="4"/>
        <v>12.402357563850689</v>
      </c>
      <c r="E20" s="41">
        <f t="shared" si="4"/>
        <v>12.635565877456861</v>
      </c>
      <c r="F20" s="41">
        <f t="shared" si="4"/>
        <v>12.536809815950914</v>
      </c>
      <c r="G20" s="42">
        <f t="shared" si="4"/>
        <v>12.377663561409145</v>
      </c>
      <c r="H20" s="51">
        <f>AVERAGE(H10:H13)</f>
        <v>5.4124966232269731</v>
      </c>
      <c r="I20" s="66">
        <f>AVERAGE(I10:I13)</f>
        <v>38.504641865451553</v>
      </c>
      <c r="J20" s="66">
        <f>AVERAGE(J10:J13)</f>
        <v>1.6870000000000007</v>
      </c>
      <c r="K20" s="66">
        <f>AVERAGE(K10:K13)</f>
        <v>12.624166666666667</v>
      </c>
      <c r="L20" s="124" t="s">
        <v>24</v>
      </c>
      <c r="M20" s="105"/>
      <c r="N20" s="56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39"/>
      <c r="AJ20" s="39"/>
      <c r="AK20" s="52"/>
      <c r="AL20" s="52"/>
      <c r="AM20" s="1"/>
      <c r="AN20" s="1"/>
      <c r="AT20" s="56"/>
      <c r="AU20" s="56"/>
      <c r="AV20" s="56"/>
      <c r="AW20" s="52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14"/>
      <c r="BI20" s="14"/>
    </row>
    <row r="21" spans="1:61" ht="14.25" customHeight="1" x14ac:dyDescent="0.25">
      <c r="A21" s="219"/>
      <c r="B21" s="47" t="s">
        <v>31</v>
      </c>
      <c r="C21" s="49">
        <f t="shared" si="4"/>
        <v>13.465191546971846</v>
      </c>
      <c r="D21" s="41">
        <f t="shared" si="4"/>
        <v>11.398913465269692</v>
      </c>
      <c r="E21" s="41">
        <f t="shared" si="4"/>
        <v>12.335466615722613</v>
      </c>
      <c r="F21" s="41">
        <f t="shared" si="4"/>
        <v>13.242198548128595</v>
      </c>
      <c r="G21" s="42">
        <f t="shared" si="4"/>
        <v>25.364200082678792</v>
      </c>
      <c r="H21" s="51">
        <f>AVERAGE(H14:H17)</f>
        <v>4.0335070039433649</v>
      </c>
      <c r="I21" s="66">
        <f>AVERAGE(I14:I17)</f>
        <v>25.104280500370294</v>
      </c>
      <c r="J21" s="66">
        <f>AVERAGE(J14:J17)</f>
        <v>6.822499999999998</v>
      </c>
      <c r="K21" s="66">
        <f>AVERAGE(K14:K17)</f>
        <v>44.977666666666671</v>
      </c>
      <c r="L21" s="124" t="s">
        <v>23</v>
      </c>
      <c r="M21" s="105"/>
      <c r="N21" s="56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102"/>
      <c r="AJ21" s="102"/>
      <c r="AK21" s="52"/>
      <c r="AL21" s="52"/>
      <c r="AM21" s="1"/>
      <c r="AN21" s="1"/>
      <c r="AT21" s="56"/>
      <c r="AU21" s="56"/>
      <c r="AV21" s="56"/>
      <c r="AW21" s="52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14"/>
      <c r="BI21" s="14"/>
    </row>
    <row r="22" spans="1:61" ht="14.25" customHeight="1" x14ac:dyDescent="0.25">
      <c r="A22" s="219"/>
      <c r="B22" s="47" t="s">
        <v>32</v>
      </c>
      <c r="C22" s="49">
        <f t="shared" ref="C22:G23" si="5">(((100*C11)/C10)-100)/2.5</f>
        <v>46.854614412136527</v>
      </c>
      <c r="D22" s="41">
        <f t="shared" si="5"/>
        <v>51.795093616758322</v>
      </c>
      <c r="E22" s="41">
        <f t="shared" si="5"/>
        <v>50.069715231005567</v>
      </c>
      <c r="F22" s="41">
        <f t="shared" si="5"/>
        <v>51.931934203062966</v>
      </c>
      <c r="G22" s="42">
        <f t="shared" si="5"/>
        <v>41.264124808631621</v>
      </c>
      <c r="H22" s="39"/>
      <c r="I22" s="39"/>
      <c r="J22" s="39"/>
      <c r="K22" s="39"/>
      <c r="L22" s="39"/>
      <c r="M22" s="132"/>
      <c r="N22" s="56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39"/>
      <c r="AJ22" s="39"/>
      <c r="AK22" s="52"/>
      <c r="AL22" s="52"/>
      <c r="AM22" s="1"/>
      <c r="AN22" s="1"/>
      <c r="AT22" s="14"/>
      <c r="AU22" s="14"/>
      <c r="AV22" s="14"/>
      <c r="AW22" s="13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</row>
    <row r="23" spans="1:61" ht="14.25" customHeight="1" x14ac:dyDescent="0.25">
      <c r="A23" s="219"/>
      <c r="B23" s="47" t="s">
        <v>33</v>
      </c>
      <c r="C23" s="49">
        <f t="shared" si="5"/>
        <v>0.96998631772000299</v>
      </c>
      <c r="D23" s="41">
        <f t="shared" si="5"/>
        <v>-0.16263665248532105</v>
      </c>
      <c r="E23" s="41">
        <f t="shared" si="5"/>
        <v>-0.44604203290215877</v>
      </c>
      <c r="F23" s="41">
        <f t="shared" si="5"/>
        <v>-0.90229275154865718</v>
      </c>
      <c r="G23" s="42">
        <f t="shared" si="5"/>
        <v>1.8272180855835642</v>
      </c>
      <c r="H23" s="39"/>
      <c r="I23" s="39"/>
      <c r="J23" s="39"/>
      <c r="K23" s="39"/>
      <c r="L23" s="39"/>
      <c r="M23" s="132"/>
      <c r="N23" s="56"/>
      <c r="O23" s="56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39"/>
      <c r="AK23" s="39"/>
      <c r="AL23" s="52"/>
      <c r="AM23" s="13"/>
      <c r="AN23" s="1"/>
      <c r="AO23" s="1"/>
      <c r="AT23" s="14"/>
      <c r="AU23" s="14"/>
      <c r="AV23" s="14"/>
      <c r="AW23" s="14"/>
      <c r="AX23" s="13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</row>
    <row r="24" spans="1:61" ht="14.25" customHeight="1" x14ac:dyDescent="0.25">
      <c r="A24" s="219"/>
      <c r="B24" s="47" t="s">
        <v>34</v>
      </c>
      <c r="C24" s="49">
        <f t="shared" ref="C24:G25" si="6">(((100*C13)/C12)-100)/2</f>
        <v>-2.2879718053660767</v>
      </c>
      <c r="D24" s="41">
        <f t="shared" si="6"/>
        <v>0.33525292670397278</v>
      </c>
      <c r="E24" s="41">
        <f t="shared" si="6"/>
        <v>2.6666312884737806</v>
      </c>
      <c r="F24" s="41">
        <f t="shared" si="6"/>
        <v>7.1026385557379186</v>
      </c>
      <c r="G24" s="42">
        <f t="shared" si="6"/>
        <v>7.2399238173675826</v>
      </c>
      <c r="H24" s="52"/>
      <c r="I24" s="52"/>
      <c r="J24" s="65"/>
      <c r="K24" s="65"/>
      <c r="L24" s="65"/>
      <c r="M24" s="132"/>
      <c r="N24" s="56"/>
      <c r="O24" s="56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39"/>
      <c r="AK24" s="39"/>
      <c r="AL24" s="52"/>
      <c r="AM24" s="13"/>
      <c r="AN24" s="1"/>
      <c r="AO24" s="1"/>
      <c r="AT24" s="14"/>
      <c r="AU24" s="14"/>
      <c r="AV24" s="14"/>
      <c r="AW24" s="14"/>
      <c r="AX24" s="13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</row>
    <row r="25" spans="1:61" ht="14.25" customHeight="1" x14ac:dyDescent="0.25">
      <c r="A25" s="219"/>
      <c r="B25" s="47" t="s">
        <v>35</v>
      </c>
      <c r="C25" s="49">
        <f t="shared" si="6"/>
        <v>95.743730267468891</v>
      </c>
      <c r="D25" s="41">
        <f t="shared" si="6"/>
        <v>71.520075198066337</v>
      </c>
      <c r="E25" s="41">
        <f t="shared" si="6"/>
        <v>70.074059146556493</v>
      </c>
      <c r="F25" s="41">
        <f t="shared" si="6"/>
        <v>72.84716234440981</v>
      </c>
      <c r="G25" s="42">
        <f t="shared" si="6"/>
        <v>52.405575539568346</v>
      </c>
      <c r="H25" s="41"/>
      <c r="I25" s="56"/>
      <c r="J25" s="56"/>
      <c r="K25" s="65"/>
      <c r="L25" s="65"/>
      <c r="M25" s="132"/>
      <c r="N25" s="56"/>
      <c r="O25" s="56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39"/>
      <c r="AK25" s="39"/>
      <c r="AL25" s="52"/>
      <c r="AM25" s="13"/>
      <c r="AN25" s="1"/>
      <c r="AO25" s="1"/>
      <c r="AT25" s="14"/>
      <c r="AU25" s="14"/>
      <c r="AV25" s="14"/>
      <c r="AW25" s="14"/>
      <c r="AX25" s="13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</row>
    <row r="26" spans="1:61" ht="14.25" customHeight="1" x14ac:dyDescent="0.25">
      <c r="A26" s="219"/>
      <c r="B26" s="47" t="s">
        <v>36</v>
      </c>
      <c r="C26" s="49">
        <f t="shared" ref="C26:G27" si="7">(((100*C15)/C14)-100)/1</f>
        <v>55.716095806425216</v>
      </c>
      <c r="D26" s="41">
        <f t="shared" si="7"/>
        <v>84.892149929278645</v>
      </c>
      <c r="E26" s="41">
        <f t="shared" si="7"/>
        <v>73.13864938007427</v>
      </c>
      <c r="F26" s="41">
        <f t="shared" si="7"/>
        <v>85.503464411050118</v>
      </c>
      <c r="G26" s="42">
        <f t="shared" si="7"/>
        <v>64.163922429564565</v>
      </c>
      <c r="H26" s="56"/>
      <c r="I26" s="17"/>
      <c r="J26" s="56"/>
      <c r="K26" s="65"/>
      <c r="L26" s="65"/>
      <c r="M26" s="39"/>
      <c r="N26" s="56"/>
      <c r="O26" s="56"/>
      <c r="P26" s="56"/>
      <c r="Q26" s="72"/>
      <c r="R26" s="72"/>
      <c r="S26" s="72"/>
      <c r="T26" s="72"/>
      <c r="U26" s="72"/>
      <c r="V26" s="39"/>
      <c r="W26" s="39"/>
      <c r="X26" s="72"/>
      <c r="Y26" s="72"/>
      <c r="Z26" s="39"/>
      <c r="AA26" s="39"/>
      <c r="AB26" s="72"/>
      <c r="AC26" s="72"/>
      <c r="AD26" s="39"/>
      <c r="AE26" s="39"/>
      <c r="AF26" s="72"/>
      <c r="AG26" s="72"/>
      <c r="AH26" s="39"/>
      <c r="AI26" s="39"/>
      <c r="AJ26" s="39"/>
      <c r="AK26" s="39"/>
      <c r="AL26" s="52"/>
      <c r="AM26" s="13"/>
      <c r="AN26" s="1"/>
      <c r="AO26" s="1"/>
      <c r="AT26" s="14"/>
      <c r="AU26" s="14"/>
      <c r="AV26" s="14"/>
      <c r="AW26" s="14"/>
      <c r="AX26" s="13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</row>
    <row r="27" spans="1:61" x14ac:dyDescent="0.25">
      <c r="A27" s="219"/>
      <c r="B27" s="47" t="s">
        <v>37</v>
      </c>
      <c r="C27" s="49">
        <f t="shared" si="7"/>
        <v>10.112212087407315</v>
      </c>
      <c r="D27" s="41">
        <f t="shared" si="7"/>
        <v>18.007410949079613</v>
      </c>
      <c r="E27" s="41">
        <f t="shared" si="7"/>
        <v>28.716830243547804</v>
      </c>
      <c r="F27" s="41">
        <f t="shared" si="7"/>
        <v>43.982536987630368</v>
      </c>
      <c r="G27" s="42">
        <f t="shared" si="7"/>
        <v>40.64101992600186</v>
      </c>
      <c r="H27" s="57"/>
      <c r="I27" s="57"/>
      <c r="J27" s="56"/>
      <c r="K27" s="65"/>
      <c r="L27" s="65"/>
      <c r="M27" s="39"/>
      <c r="N27" s="56"/>
      <c r="O27" s="56"/>
      <c r="P27" s="56"/>
      <c r="Q27" s="72"/>
      <c r="R27" s="72"/>
      <c r="S27" s="72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72"/>
      <c r="AG27" s="39"/>
      <c r="AH27" s="39"/>
      <c r="AI27" s="39"/>
      <c r="AJ27" s="39"/>
      <c r="AK27" s="39"/>
      <c r="AL27" s="52"/>
      <c r="AM27" s="13"/>
      <c r="AN27" s="1"/>
      <c r="AO27" s="1"/>
      <c r="AT27" s="14"/>
      <c r="AU27" s="14"/>
      <c r="AV27" s="14"/>
      <c r="AW27" s="14"/>
      <c r="AX27" s="13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</row>
    <row r="28" spans="1:61" x14ac:dyDescent="0.25">
      <c r="A28" s="219"/>
      <c r="B28" s="47" t="s">
        <v>38</v>
      </c>
      <c r="C28" s="53">
        <f>(((100*C17)/C16)-100)/3</f>
        <v>24.219308700834329</v>
      </c>
      <c r="D28" s="54">
        <f>(((100*D17)/D16)-100)/3</f>
        <v>13.042964463577277</v>
      </c>
      <c r="E28" s="54">
        <f>(((100*E17)/E16)-100)/3</f>
        <v>12.086981078791297</v>
      </c>
      <c r="F28" s="54">
        <f>(((100*F17)/F16)-100)/3</f>
        <v>6.281023291332569</v>
      </c>
      <c r="G28" s="55">
        <f>(((100*G17)/G16)-100)/3</f>
        <v>4.2514527205493948</v>
      </c>
      <c r="H28" s="41"/>
      <c r="I28" s="56"/>
      <c r="J28" s="56"/>
      <c r="K28" s="65"/>
      <c r="L28" s="65"/>
      <c r="M28" s="52"/>
      <c r="N28" s="39"/>
      <c r="O28" s="56"/>
      <c r="P28" s="56"/>
      <c r="Q28" s="72"/>
      <c r="R28" s="72"/>
      <c r="S28" s="72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52"/>
      <c r="AM28" s="13"/>
      <c r="AN28" s="1"/>
      <c r="AO28" s="1"/>
      <c r="AT28" s="14"/>
      <c r="AU28" s="14"/>
      <c r="AV28" s="14"/>
      <c r="AW28" s="14"/>
      <c r="AX28" s="13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</row>
    <row r="29" spans="1:61" ht="15.75" x14ac:dyDescent="0.25">
      <c r="A29" s="219"/>
      <c r="B29" s="40" t="s">
        <v>41</v>
      </c>
      <c r="C29" s="39">
        <f>C22/C21</f>
        <v>3.4796842101123726</v>
      </c>
      <c r="D29" s="39">
        <f t="shared" ref="D29:F29" si="8">D22/D21</f>
        <v>4.5438623404386798</v>
      </c>
      <c r="E29" s="39">
        <f t="shared" si="8"/>
        <v>4.0590045590320365</v>
      </c>
      <c r="F29" s="39">
        <f t="shared" si="8"/>
        <v>3.9217003139106423</v>
      </c>
      <c r="G29" s="39">
        <f>G21/G20</f>
        <v>2.0491912675473611</v>
      </c>
      <c r="H29" s="144">
        <f>AVERAGE(C29:G29)</f>
        <v>3.6106885382082181</v>
      </c>
      <c r="I29" s="56"/>
      <c r="J29" s="56"/>
      <c r="K29" s="65"/>
      <c r="L29" s="65"/>
      <c r="M29" s="52"/>
      <c r="N29" s="143"/>
      <c r="O29" s="57"/>
      <c r="P29" s="57"/>
      <c r="Q29" s="57"/>
      <c r="R29" s="57"/>
      <c r="S29" s="57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52"/>
      <c r="AM29" s="13"/>
      <c r="AN29" s="1"/>
      <c r="AO29" s="1"/>
      <c r="AW29" s="14"/>
      <c r="AX29" s="13"/>
      <c r="AY29" s="14"/>
      <c r="AZ29" s="14"/>
      <c r="BA29" s="14"/>
      <c r="BB29" s="14"/>
      <c r="BC29" s="14"/>
      <c r="BD29" s="14"/>
      <c r="BE29" s="14"/>
      <c r="BF29" s="14"/>
      <c r="BG29" s="14"/>
    </row>
    <row r="30" spans="1:61" ht="15" customHeight="1" x14ac:dyDescent="0.25">
      <c r="A30" s="220"/>
      <c r="B30" s="40" t="s">
        <v>42</v>
      </c>
      <c r="C30" s="39">
        <f>(C25+2.3)/2.3</f>
        <v>42.627708811942995</v>
      </c>
      <c r="D30" s="39">
        <f t="shared" ref="D30:G30" si="9">D25/D24</f>
        <v>213.33169527023497</v>
      </c>
      <c r="E30" s="39">
        <f t="shared" si="9"/>
        <v>26.278120807118658</v>
      </c>
      <c r="F30" s="39">
        <f t="shared" si="9"/>
        <v>10.25635216726039</v>
      </c>
      <c r="G30" s="39">
        <f t="shared" si="9"/>
        <v>7.2384153288815787</v>
      </c>
      <c r="H30" s="144">
        <f>AVERAGE(C30:G30)</f>
        <v>59.946458477087717</v>
      </c>
      <c r="I30" s="56"/>
      <c r="J30" s="56"/>
      <c r="K30" s="65"/>
      <c r="L30" s="65"/>
      <c r="M30" s="52"/>
      <c r="N30" s="57"/>
      <c r="O30" s="56"/>
      <c r="P30" s="39"/>
      <c r="Q30" s="104"/>
      <c r="R30" s="104"/>
      <c r="S30" s="104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6"/>
      <c r="AG30" s="52"/>
      <c r="AH30" s="52"/>
      <c r="AI30" s="52"/>
      <c r="AJ30" s="39"/>
      <c r="AK30" s="39"/>
      <c r="AL30" s="52"/>
      <c r="AM30" s="13"/>
      <c r="AN30" s="1"/>
      <c r="AO30" s="1"/>
      <c r="AU30" s="14"/>
      <c r="AV30" s="14"/>
      <c r="AW30" s="14"/>
      <c r="AX30" s="13"/>
      <c r="AY30" s="14"/>
      <c r="AZ30" s="14"/>
      <c r="BA30" s="14"/>
      <c r="BB30" s="14"/>
      <c r="BC30" s="14"/>
      <c r="BD30" s="14"/>
      <c r="BE30" s="14"/>
      <c r="BF30" s="14"/>
      <c r="BG30" s="14"/>
    </row>
    <row r="31" spans="1:61" ht="21" customHeight="1" x14ac:dyDescent="0.25">
      <c r="A31" s="218" t="s">
        <v>39</v>
      </c>
      <c r="B31" s="47" t="s">
        <v>28</v>
      </c>
      <c r="C31" s="58">
        <f>(C7-C6)/10</f>
        <v>0.24525999999999998</v>
      </c>
      <c r="D31" s="39">
        <f>(D7-D6)/10</f>
        <v>0.28411000000000003</v>
      </c>
      <c r="E31" s="39">
        <f>(E7-E6)/10</f>
        <v>0.28727000000000003</v>
      </c>
      <c r="F31" s="39">
        <f>(F7-F6)/10</f>
        <v>0.30941999999999997</v>
      </c>
      <c r="G31" s="59">
        <f>(G7-G6)/10</f>
        <v>0.34084000000000003</v>
      </c>
      <c r="H31" s="41"/>
      <c r="I31" s="56"/>
      <c r="J31" s="56"/>
      <c r="K31" s="65"/>
      <c r="L31" s="65"/>
      <c r="M31" s="52"/>
      <c r="N31" s="57"/>
      <c r="O31" s="56"/>
      <c r="P31" s="144"/>
      <c r="Q31" s="72"/>
      <c r="R31" s="72"/>
      <c r="S31" s="7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13"/>
      <c r="AJ31" s="13"/>
      <c r="AK31" s="13"/>
      <c r="AL31" s="13"/>
      <c r="AM31" s="13"/>
      <c r="AN31" s="1"/>
      <c r="AO31" s="1"/>
      <c r="AU31" s="14"/>
      <c r="AV31" s="225"/>
      <c r="AW31" s="225"/>
      <c r="AX31" s="225"/>
      <c r="AY31" s="14"/>
      <c r="AZ31" s="14"/>
      <c r="BA31" s="14"/>
      <c r="BB31" s="14"/>
      <c r="BC31" s="14"/>
      <c r="BD31" s="14"/>
      <c r="BE31" s="14"/>
      <c r="BF31" s="14"/>
      <c r="BG31" s="14"/>
    </row>
    <row r="32" spans="1:61" ht="18.75" x14ac:dyDescent="0.3">
      <c r="A32" s="219"/>
      <c r="B32" s="47" t="s">
        <v>29</v>
      </c>
      <c r="C32" s="58">
        <f t="shared" ref="C32:G34" si="10">(C8-C7)/5</f>
        <v>0.31871999999999989</v>
      </c>
      <c r="D32" s="39">
        <f t="shared" si="10"/>
        <v>0.19981999999999989</v>
      </c>
      <c r="E32" s="39">
        <f t="shared" si="10"/>
        <v>0.20364000000000004</v>
      </c>
      <c r="F32" s="39">
        <f t="shared" si="10"/>
        <v>0.17861999999999992</v>
      </c>
      <c r="G32" s="59">
        <f t="shared" si="10"/>
        <v>0.2627799999999999</v>
      </c>
      <c r="H32" s="41"/>
      <c r="I32" s="56"/>
      <c r="J32" s="56"/>
      <c r="K32" s="65"/>
      <c r="L32" s="65"/>
      <c r="M32" s="52"/>
      <c r="N32" s="57"/>
      <c r="O32" s="56"/>
      <c r="P32" s="144"/>
      <c r="Q32" s="72"/>
      <c r="R32" s="72"/>
      <c r="S32" s="7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13"/>
      <c r="AJ32" s="13"/>
      <c r="AK32" s="13"/>
      <c r="AL32" s="13"/>
      <c r="AM32" s="13"/>
      <c r="AN32" s="1"/>
      <c r="AO32" s="1"/>
      <c r="AU32" s="14"/>
      <c r="AV32" s="37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</row>
    <row r="33" spans="1:59" ht="19.5" customHeight="1" x14ac:dyDescent="0.25">
      <c r="A33" s="219"/>
      <c r="B33" s="47" t="s">
        <v>30</v>
      </c>
      <c r="C33" s="58">
        <f t="shared" si="10"/>
        <v>0.57723999999999998</v>
      </c>
      <c r="D33" s="39">
        <f t="shared" si="10"/>
        <v>0.78910000000000002</v>
      </c>
      <c r="E33" s="39">
        <f t="shared" si="10"/>
        <v>0.81065999999999983</v>
      </c>
      <c r="F33" s="39">
        <f t="shared" si="10"/>
        <v>0.8173999999999999</v>
      </c>
      <c r="G33" s="59">
        <f t="shared" si="10"/>
        <v>0.92476000000000025</v>
      </c>
      <c r="H33" s="41"/>
      <c r="I33" s="56"/>
      <c r="J33" s="56"/>
      <c r="K33" s="65"/>
      <c r="L33" s="65"/>
      <c r="M33" s="52"/>
      <c r="N33" s="57"/>
      <c r="O33" s="56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52"/>
      <c r="AH33" s="52"/>
      <c r="AI33" s="13"/>
      <c r="AJ33" s="13"/>
      <c r="AK33" s="13"/>
      <c r="AL33" s="14"/>
      <c r="AM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</row>
    <row r="34" spans="1:59" ht="16.5" customHeight="1" x14ac:dyDescent="0.25">
      <c r="A34" s="219"/>
      <c r="B34" s="47" t="s">
        <v>31</v>
      </c>
      <c r="C34" s="58">
        <f t="shared" si="10"/>
        <v>1.2730800000000002</v>
      </c>
      <c r="D34" s="39">
        <f t="shared" si="10"/>
        <v>1.175</v>
      </c>
      <c r="E34" s="39">
        <f t="shared" si="10"/>
        <v>1.2913999999999999</v>
      </c>
      <c r="F34" s="39">
        <f t="shared" si="10"/>
        <v>1.4045999999999998</v>
      </c>
      <c r="G34" s="59">
        <f t="shared" si="10"/>
        <v>3.0678000000000001</v>
      </c>
      <c r="H34" s="41"/>
      <c r="I34" s="56"/>
      <c r="J34" s="56"/>
      <c r="K34" s="65"/>
      <c r="L34" s="65"/>
      <c r="M34" s="56"/>
      <c r="N34" s="52"/>
      <c r="O34" s="56"/>
      <c r="P34" s="116"/>
      <c r="Q34" s="144"/>
      <c r="R34" s="144"/>
      <c r="S34" s="144"/>
      <c r="T34" s="144"/>
      <c r="U34" s="144"/>
      <c r="V34" s="144"/>
      <c r="W34" s="144"/>
      <c r="X34" s="144"/>
      <c r="Y34" s="144"/>
      <c r="Z34" s="144"/>
      <c r="AA34" s="144"/>
      <c r="AB34" s="144"/>
      <c r="AC34" s="144"/>
      <c r="AD34" s="144"/>
      <c r="AE34" s="144"/>
      <c r="AF34" s="144"/>
      <c r="AG34" s="52"/>
      <c r="AH34" s="52"/>
      <c r="AI34" s="13"/>
      <c r="AJ34" s="13"/>
      <c r="AK34" s="13"/>
      <c r="AL34" s="14"/>
      <c r="AM34" s="14"/>
      <c r="AU34" s="14"/>
      <c r="AV34" s="13"/>
      <c r="AW34" s="13"/>
      <c r="AX34" s="13"/>
      <c r="AY34" s="14"/>
      <c r="AZ34" s="14"/>
      <c r="BA34" s="14"/>
      <c r="BB34" s="14"/>
      <c r="BC34" s="14"/>
      <c r="BD34" s="14"/>
      <c r="BE34" s="14"/>
      <c r="BF34" s="14"/>
      <c r="BG34" s="14"/>
    </row>
    <row r="35" spans="1:59" ht="18.75" customHeight="1" x14ac:dyDescent="0.25">
      <c r="A35" s="219"/>
      <c r="B35" s="47" t="s">
        <v>32</v>
      </c>
      <c r="C35" s="58">
        <f t="shared" ref="C35:G36" si="11">(C11-C10)/2.5</f>
        <v>7.4123999999999999</v>
      </c>
      <c r="D35" s="39">
        <f t="shared" si="11"/>
        <v>8.3819999999999997</v>
      </c>
      <c r="E35" s="39">
        <f t="shared" si="11"/>
        <v>8.4748000000000001</v>
      </c>
      <c r="F35" s="39">
        <f t="shared" si="11"/>
        <v>9.1555999999999997</v>
      </c>
      <c r="G35" s="59">
        <f t="shared" si="11"/>
        <v>11.320399999999999</v>
      </c>
      <c r="H35" s="41"/>
      <c r="I35" s="56"/>
      <c r="J35" s="56"/>
      <c r="K35" s="65"/>
      <c r="L35" s="65"/>
      <c r="M35" s="65"/>
      <c r="N35" s="52"/>
      <c r="O35" s="56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  <c r="AB35" s="144"/>
      <c r="AC35" s="144"/>
      <c r="AD35" s="144"/>
      <c r="AE35" s="144"/>
      <c r="AF35" s="144"/>
      <c r="AG35" s="52"/>
      <c r="AH35" s="52"/>
      <c r="AI35" s="13"/>
      <c r="AJ35" s="13"/>
      <c r="AK35" s="13"/>
      <c r="AL35" s="14"/>
      <c r="AM35" s="14"/>
      <c r="AU35" s="14"/>
      <c r="AV35" s="13"/>
      <c r="AW35" s="13"/>
      <c r="AX35" s="13"/>
      <c r="AY35" s="14"/>
    </row>
    <row r="36" spans="1:59" ht="17.25" customHeight="1" x14ac:dyDescent="0.25">
      <c r="A36" s="219"/>
      <c r="B36" s="47" t="s">
        <v>33</v>
      </c>
      <c r="C36" s="58">
        <f t="shared" si="11"/>
        <v>0.33319999999999939</v>
      </c>
      <c r="D36" s="39">
        <f t="shared" si="11"/>
        <v>-6.0399999999998497E-2</v>
      </c>
      <c r="E36" s="39">
        <f t="shared" si="11"/>
        <v>-0.16999999999999887</v>
      </c>
      <c r="F36" s="39">
        <f t="shared" si="11"/>
        <v>-0.36560000000000059</v>
      </c>
      <c r="G36" s="59">
        <f t="shared" si="11"/>
        <v>1.0183999999999997</v>
      </c>
      <c r="H36" s="41"/>
      <c r="I36" s="56"/>
      <c r="J36" s="56"/>
      <c r="K36" s="65"/>
      <c r="L36" s="65"/>
      <c r="M36" s="69"/>
      <c r="N36" s="56"/>
      <c r="O36" s="56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56"/>
      <c r="AH36" s="56"/>
      <c r="AI36" s="14"/>
      <c r="AJ36" s="13"/>
      <c r="AK36" s="13"/>
      <c r="AU36" s="14"/>
      <c r="AV36" s="13"/>
      <c r="AW36" s="13"/>
      <c r="AX36" s="13"/>
      <c r="AY36" s="14"/>
    </row>
    <row r="37" spans="1:59" ht="16.5" customHeight="1" x14ac:dyDescent="0.25">
      <c r="A37" s="219"/>
      <c r="B37" s="47" t="s">
        <v>34</v>
      </c>
      <c r="C37" s="58">
        <f t="shared" ref="C37:G38" si="12">(C13-C12)/2</f>
        <v>-0.80499999999999972</v>
      </c>
      <c r="D37" s="39">
        <f t="shared" si="12"/>
        <v>0.12399999999999878</v>
      </c>
      <c r="E37" s="39">
        <f t="shared" si="12"/>
        <v>1.004999999999999</v>
      </c>
      <c r="F37" s="39">
        <f t="shared" si="12"/>
        <v>2.8130000000000024</v>
      </c>
      <c r="G37" s="59">
        <f t="shared" si="12"/>
        <v>4.2195</v>
      </c>
      <c r="H37" s="41"/>
      <c r="I37" s="56"/>
      <c r="J37" s="56"/>
      <c r="K37" s="65"/>
      <c r="L37" s="65"/>
      <c r="M37" s="69"/>
      <c r="N37" s="56"/>
      <c r="O37" s="56"/>
      <c r="P37" s="56"/>
      <c r="Q37" s="72"/>
      <c r="R37" s="72"/>
      <c r="S37" s="72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6"/>
      <c r="AJ37" s="14"/>
      <c r="AK37" s="14"/>
      <c r="AU37" s="14"/>
      <c r="AV37" s="13"/>
      <c r="AW37" s="13"/>
      <c r="AX37" s="13"/>
      <c r="AY37" s="14"/>
    </row>
    <row r="38" spans="1:59" ht="15.75" customHeight="1" x14ac:dyDescent="0.25">
      <c r="A38" s="219"/>
      <c r="B38" s="47" t="s">
        <v>35</v>
      </c>
      <c r="C38" s="58">
        <f t="shared" si="12"/>
        <v>32.145000000000003</v>
      </c>
      <c r="D38" s="39">
        <f t="shared" si="12"/>
        <v>26.630499999999998</v>
      </c>
      <c r="E38" s="39">
        <f t="shared" si="12"/>
        <v>27.818000000000001</v>
      </c>
      <c r="F38" s="39">
        <f t="shared" si="12"/>
        <v>32.9495</v>
      </c>
      <c r="G38" s="59">
        <f t="shared" si="12"/>
        <v>34.965000000000003</v>
      </c>
      <c r="H38" s="41"/>
      <c r="I38" s="56"/>
      <c r="J38" s="56"/>
      <c r="K38" s="65"/>
      <c r="L38" s="65"/>
      <c r="M38" s="69"/>
      <c r="N38" s="69"/>
      <c r="O38" s="109"/>
      <c r="P38" s="109"/>
      <c r="Q38" s="109"/>
      <c r="R38" s="109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6"/>
      <c r="AJ38" s="6"/>
      <c r="AK38" s="6"/>
      <c r="AU38" s="14"/>
      <c r="AV38" s="13"/>
      <c r="AW38" s="13"/>
      <c r="AX38" s="13"/>
      <c r="AY38" s="14"/>
    </row>
    <row r="39" spans="1:59" ht="15" customHeight="1" x14ac:dyDescent="0.25">
      <c r="A39" s="219"/>
      <c r="B39" s="47" t="s">
        <v>36</v>
      </c>
      <c r="C39" s="58">
        <f t="shared" ref="C39:G40" si="13">(C15-C14)/1</f>
        <v>54.525999999999982</v>
      </c>
      <c r="D39" s="39">
        <f t="shared" si="13"/>
        <v>76.823999999999998</v>
      </c>
      <c r="E39" s="39">
        <f t="shared" si="13"/>
        <v>69.725999999999999</v>
      </c>
      <c r="F39" s="39">
        <f t="shared" si="13"/>
        <v>95.02000000000001</v>
      </c>
      <c r="G39" s="59">
        <f t="shared" si="13"/>
        <v>87.68</v>
      </c>
      <c r="H39" s="56"/>
      <c r="I39" s="56"/>
      <c r="J39" s="56"/>
      <c r="K39" s="65"/>
      <c r="L39" s="65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U39" s="14"/>
      <c r="AV39" s="14"/>
      <c r="AW39" s="13"/>
      <c r="AX39" s="13"/>
      <c r="AY39" s="14"/>
    </row>
    <row r="40" spans="1:59" ht="15.75" customHeight="1" x14ac:dyDescent="0.25">
      <c r="A40" s="219"/>
      <c r="B40" s="47" t="s">
        <v>37</v>
      </c>
      <c r="C40" s="58">
        <f t="shared" si="13"/>
        <v>15.410000000000025</v>
      </c>
      <c r="D40" s="39">
        <f t="shared" si="13"/>
        <v>30.129999999999995</v>
      </c>
      <c r="E40" s="39">
        <f t="shared" si="13"/>
        <v>47.400000000000006</v>
      </c>
      <c r="F40" s="39">
        <f t="shared" si="13"/>
        <v>90.669999999999987</v>
      </c>
      <c r="G40" s="59">
        <f t="shared" si="13"/>
        <v>91.169999999999987</v>
      </c>
      <c r="H40" s="63"/>
      <c r="I40" s="65"/>
      <c r="J40" s="65"/>
      <c r="K40" s="65"/>
      <c r="L40" s="65"/>
      <c r="M40" s="65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U40" s="14"/>
      <c r="AV40" s="14"/>
      <c r="AW40" s="16"/>
      <c r="AX40" s="13"/>
      <c r="AY40" s="14"/>
    </row>
    <row r="41" spans="1:59" ht="18" customHeight="1" x14ac:dyDescent="0.25">
      <c r="A41" s="219"/>
      <c r="B41" s="47" t="s">
        <v>38</v>
      </c>
      <c r="C41" s="60">
        <f>(C17-C16)/3</f>
        <v>40.640000000000008</v>
      </c>
      <c r="D41" s="61">
        <f>(D17-D16)/3</f>
        <v>25.75333333333333</v>
      </c>
      <c r="E41" s="61">
        <f>(E17-E16)/3</f>
        <v>25.679999999999996</v>
      </c>
      <c r="F41" s="61">
        <f>(F17-F16)/3</f>
        <v>18.643333333333334</v>
      </c>
      <c r="G41" s="62">
        <f>(G17-G16)/3</f>
        <v>13.413333333333336</v>
      </c>
      <c r="H41" s="1"/>
      <c r="I41" s="65"/>
      <c r="J41" s="65"/>
      <c r="K41" s="65"/>
      <c r="L41" s="65"/>
      <c r="M41" s="65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U41" s="14"/>
      <c r="AV41" s="14"/>
      <c r="AW41" s="16"/>
      <c r="AX41" s="13"/>
      <c r="AY41" s="14"/>
    </row>
    <row r="42" spans="1:59" ht="19.5" customHeight="1" x14ac:dyDescent="0.25">
      <c r="A42" s="219"/>
      <c r="B42" s="40" t="s">
        <v>41</v>
      </c>
      <c r="C42" s="39">
        <f>C35/C34</f>
        <v>5.8224149307191997</v>
      </c>
      <c r="D42" s="39">
        <f>D35/D34</f>
        <v>7.1336170212765948</v>
      </c>
      <c r="E42" s="39">
        <f>E35/E34</f>
        <v>6.5624903205823149</v>
      </c>
      <c r="F42" s="39">
        <f>F35/F34</f>
        <v>6.5182970240637905</v>
      </c>
      <c r="G42" s="39">
        <f>G35/G34</f>
        <v>3.6900710606949603</v>
      </c>
      <c r="H42" s="164">
        <f>AVERAGE(C42:G42)</f>
        <v>5.9453780714673723</v>
      </c>
      <c r="I42" s="65"/>
      <c r="J42" s="65"/>
      <c r="K42" s="65"/>
      <c r="L42" s="65"/>
      <c r="M42" s="65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U42" s="14"/>
      <c r="AV42" s="14"/>
      <c r="AW42" s="14"/>
      <c r="AX42" s="14"/>
      <c r="AY42" s="14"/>
    </row>
    <row r="43" spans="1:59" ht="17.25" customHeight="1" x14ac:dyDescent="0.3">
      <c r="A43" s="219"/>
      <c r="B43" s="40" t="s">
        <v>42</v>
      </c>
      <c r="C43" s="39">
        <f>(C38+0.81)/0.81</f>
        <v>40.68518518518519</v>
      </c>
      <c r="D43" s="39">
        <f>D38/D37</f>
        <v>214.76209677419564</v>
      </c>
      <c r="E43" s="39">
        <f t="shared" ref="E43:G43" si="14">E38/E37</f>
        <v>27.679601990049779</v>
      </c>
      <c r="F43" s="39">
        <f t="shared" si="14"/>
        <v>11.713295414148586</v>
      </c>
      <c r="G43" s="39">
        <f t="shared" si="14"/>
        <v>8.2865268396729483</v>
      </c>
      <c r="H43" s="164">
        <f>AVERAGE(C43:G43)</f>
        <v>60.625341240650435</v>
      </c>
      <c r="I43" s="65"/>
      <c r="J43" s="65"/>
      <c r="K43" s="65"/>
      <c r="L43" s="65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56"/>
      <c r="AF43" s="56"/>
      <c r="AG43" s="56"/>
      <c r="AH43" s="56"/>
      <c r="AI43" s="14"/>
      <c r="AJ43" s="14"/>
      <c r="AK43" s="14"/>
      <c r="AU43" s="14"/>
      <c r="AV43" s="37"/>
      <c r="AW43" s="14"/>
      <c r="AX43" s="14"/>
      <c r="AY43" s="14"/>
    </row>
    <row r="44" spans="1:59" ht="15.75" customHeight="1" x14ac:dyDescent="0.25">
      <c r="A44" s="56"/>
      <c r="B44" s="52"/>
      <c r="C44" s="41"/>
      <c r="D44" s="41"/>
      <c r="E44" s="41"/>
      <c r="F44" s="41"/>
      <c r="G44" s="42"/>
      <c r="H44" s="65"/>
      <c r="I44" s="65"/>
      <c r="J44" s="65"/>
      <c r="K44" s="65"/>
      <c r="L44" s="65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56"/>
      <c r="AF44" s="56"/>
      <c r="AG44" s="56"/>
      <c r="AH44" s="56"/>
      <c r="AI44" s="14"/>
      <c r="AJ44" s="14"/>
      <c r="AK44" s="14"/>
      <c r="AU44" s="14"/>
      <c r="AV44" s="14"/>
      <c r="AW44" s="14"/>
      <c r="AX44" s="14"/>
      <c r="AY44" s="14"/>
    </row>
    <row r="45" spans="1:59" ht="15.75" customHeight="1" x14ac:dyDescent="0.25">
      <c r="A45" s="56"/>
      <c r="B45" s="168"/>
      <c r="C45" s="41"/>
      <c r="D45" s="41"/>
      <c r="E45" s="41"/>
      <c r="F45" s="41"/>
      <c r="G45" s="41"/>
      <c r="H45" s="65"/>
      <c r="I45" s="65"/>
      <c r="J45" s="65"/>
      <c r="K45" s="65"/>
      <c r="L45" s="65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56"/>
      <c r="AF45" s="56"/>
      <c r="AG45" s="56"/>
      <c r="AH45" s="56"/>
      <c r="AI45" s="14"/>
      <c r="AJ45" s="14"/>
      <c r="AK45" s="14"/>
      <c r="AU45" s="14"/>
      <c r="AV45" s="14"/>
      <c r="AW45" s="14"/>
      <c r="AX45" s="14"/>
      <c r="AY45" s="14"/>
    </row>
    <row r="46" spans="1:59" ht="17.25" customHeight="1" x14ac:dyDescent="0.35">
      <c r="A46" s="176" t="s">
        <v>88</v>
      </c>
      <c r="B46" s="52"/>
      <c r="C46" s="41"/>
      <c r="D46" s="41"/>
      <c r="E46" s="41"/>
      <c r="F46" s="41"/>
      <c r="G46" s="41"/>
      <c r="H46" s="65"/>
      <c r="I46" s="65"/>
      <c r="J46" s="65"/>
      <c r="K46" s="65"/>
      <c r="L46" s="65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56"/>
      <c r="AF46" s="56"/>
      <c r="AG46" s="56"/>
      <c r="AH46" s="56"/>
      <c r="AI46" s="14"/>
      <c r="AJ46" s="14"/>
      <c r="AK46" s="14"/>
      <c r="AU46" s="14"/>
      <c r="AV46" s="13"/>
      <c r="AW46" s="13"/>
      <c r="AX46" s="13"/>
      <c r="AY46" s="14"/>
    </row>
    <row r="47" spans="1:59" x14ac:dyDescent="0.25">
      <c r="A47" s="56"/>
      <c r="B47" s="52"/>
      <c r="C47" s="41"/>
      <c r="D47" s="41"/>
      <c r="E47" s="41"/>
      <c r="F47" s="41"/>
      <c r="G47" s="41"/>
      <c r="H47" s="65"/>
      <c r="I47" s="65"/>
      <c r="J47" s="65"/>
      <c r="K47" s="65"/>
      <c r="L47" s="65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56"/>
      <c r="AF47" s="56"/>
      <c r="AG47" s="87"/>
      <c r="AH47" s="87"/>
      <c r="AI47" s="34"/>
      <c r="AJ47" s="14"/>
      <c r="AK47" s="14"/>
      <c r="AU47" s="14"/>
      <c r="AV47" s="13"/>
      <c r="AW47" s="13"/>
      <c r="AX47" s="13"/>
      <c r="AY47" s="14"/>
    </row>
    <row r="48" spans="1:59" ht="21" x14ac:dyDescent="0.25">
      <c r="A48" s="175" t="s">
        <v>71</v>
      </c>
      <c r="B48" s="41"/>
      <c r="C48" s="41"/>
      <c r="D48" s="41"/>
      <c r="E48" s="41"/>
      <c r="F48" s="41"/>
      <c r="H48" s="65"/>
      <c r="I48" s="65"/>
      <c r="J48" s="65"/>
      <c r="K48" s="65"/>
      <c r="L48" s="65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U48" s="14"/>
      <c r="AV48" s="14"/>
      <c r="AW48" s="16"/>
      <c r="AX48" s="16"/>
      <c r="AY48" s="14"/>
    </row>
    <row r="49" spans="1:51" x14ac:dyDescent="0.25">
      <c r="A49" s="196"/>
      <c r="B49" s="205" t="s">
        <v>63</v>
      </c>
      <c r="C49" s="205"/>
      <c r="D49" s="205"/>
      <c r="E49" s="205"/>
      <c r="F49" s="206"/>
      <c r="H49" s="56"/>
      <c r="I49" s="56"/>
      <c r="J49" s="65"/>
      <c r="K49" s="65"/>
      <c r="L49" s="65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U49" s="14"/>
      <c r="AV49" s="14"/>
      <c r="AW49" s="16"/>
      <c r="AX49" s="38"/>
      <c r="AY49" s="14"/>
    </row>
    <row r="50" spans="1:51" ht="30" customHeight="1" x14ac:dyDescent="0.25">
      <c r="A50" s="184" t="s">
        <v>0</v>
      </c>
      <c r="B50" s="160" t="s">
        <v>1</v>
      </c>
      <c r="C50" s="160" t="s">
        <v>2</v>
      </c>
      <c r="D50" s="160" t="s">
        <v>3</v>
      </c>
      <c r="E50" s="160" t="s">
        <v>4</v>
      </c>
      <c r="F50" s="148" t="s">
        <v>5</v>
      </c>
      <c r="H50" s="109"/>
      <c r="I50" s="56"/>
      <c r="J50" s="65"/>
      <c r="K50" s="65"/>
      <c r="L50" s="65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U50" s="14"/>
      <c r="AV50" s="14"/>
      <c r="AW50" s="16"/>
      <c r="AX50" s="16"/>
      <c r="AY50" s="14"/>
    </row>
    <row r="51" spans="1:51" x14ac:dyDescent="0.25">
      <c r="A51" s="197">
        <v>30</v>
      </c>
      <c r="B51" s="108">
        <v>2.5222000000000002</v>
      </c>
      <c r="C51" s="108">
        <v>2.5223</v>
      </c>
      <c r="D51" s="108">
        <v>2.5245000000000002</v>
      </c>
      <c r="E51" s="108">
        <v>2.5337999999999998</v>
      </c>
      <c r="F51" s="146">
        <v>2.7602000000000002</v>
      </c>
      <c r="H51" s="109"/>
      <c r="I51" s="10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U51" s="14"/>
      <c r="AV51" s="14"/>
      <c r="AW51" s="16"/>
      <c r="AX51" s="38"/>
      <c r="AY51" s="14"/>
    </row>
    <row r="52" spans="1:51" ht="18.75" x14ac:dyDescent="0.3">
      <c r="A52" s="197">
        <v>40</v>
      </c>
      <c r="B52" s="108">
        <v>4.9748000000000001</v>
      </c>
      <c r="C52" s="108">
        <v>5.1231999999999998</v>
      </c>
      <c r="D52" s="108">
        <v>5.1482000000000001</v>
      </c>
      <c r="E52" s="108">
        <v>5.5509000000000004</v>
      </c>
      <c r="F52" s="146">
        <v>6.1071999999999997</v>
      </c>
      <c r="H52" s="109"/>
      <c r="I52" s="10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U52" s="14"/>
      <c r="AV52" s="37"/>
      <c r="AW52" s="14"/>
      <c r="AX52" s="14"/>
      <c r="AY52" s="14"/>
    </row>
    <row r="53" spans="1:51" x14ac:dyDescent="0.25">
      <c r="A53" s="197">
        <v>45</v>
      </c>
      <c r="B53" s="108">
        <v>6.5683999999999996</v>
      </c>
      <c r="C53" s="108">
        <v>6.3472</v>
      </c>
      <c r="D53" s="108">
        <v>6.3758999999999997</v>
      </c>
      <c r="E53" s="108">
        <v>6.5629999999999997</v>
      </c>
      <c r="F53" s="146">
        <v>8.0066000000000006</v>
      </c>
      <c r="H53" s="109"/>
      <c r="I53" s="10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U53" s="14"/>
      <c r="AV53" s="14"/>
      <c r="AW53" s="14"/>
      <c r="AX53" s="14"/>
      <c r="AY53" s="14"/>
    </row>
    <row r="54" spans="1:51" x14ac:dyDescent="0.25">
      <c r="A54" s="197">
        <v>50</v>
      </c>
      <c r="B54" s="108">
        <v>9.4545999999999992</v>
      </c>
      <c r="C54" s="108">
        <v>10.619</v>
      </c>
      <c r="D54" s="108">
        <v>10.753</v>
      </c>
      <c r="E54" s="108">
        <v>10.882</v>
      </c>
      <c r="F54" s="146">
        <v>12.455</v>
      </c>
      <c r="H54" s="109"/>
      <c r="I54" s="10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U54" s="14"/>
      <c r="AV54" s="13"/>
      <c r="AW54" s="13"/>
      <c r="AX54" s="13"/>
      <c r="AY54" s="14"/>
    </row>
    <row r="55" spans="1:51" x14ac:dyDescent="0.25">
      <c r="A55" s="197">
        <v>55</v>
      </c>
      <c r="B55" s="41">
        <v>15.82</v>
      </c>
      <c r="C55" s="108">
        <v>16.37</v>
      </c>
      <c r="D55" s="108">
        <v>17.077999999999999</v>
      </c>
      <c r="E55" s="108">
        <v>18.295999999999999</v>
      </c>
      <c r="F55" s="146">
        <v>27.591999999999999</v>
      </c>
      <c r="H55" s="109"/>
      <c r="I55" s="10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U55" s="14"/>
      <c r="AV55" s="13"/>
      <c r="AW55" s="13"/>
      <c r="AX55" s="13"/>
      <c r="AY55" s="14"/>
    </row>
    <row r="56" spans="1:51" x14ac:dyDescent="0.25">
      <c r="A56" s="197">
        <v>57.5</v>
      </c>
      <c r="B56" s="108">
        <v>34.341000000000001</v>
      </c>
      <c r="C56" s="108">
        <v>35.457999999999998</v>
      </c>
      <c r="D56" s="108">
        <v>38.299999999999997</v>
      </c>
      <c r="E56" s="108">
        <v>40.295000000000002</v>
      </c>
      <c r="F56" s="146">
        <v>86.128</v>
      </c>
      <c r="H56" s="109"/>
      <c r="I56" s="10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U56" s="14"/>
      <c r="AV56" s="13"/>
      <c r="AW56" s="13"/>
      <c r="AX56" s="13"/>
      <c r="AY56" s="14"/>
    </row>
    <row r="57" spans="1:51" x14ac:dyDescent="0.25">
      <c r="A57" s="197">
        <v>60</v>
      </c>
      <c r="B57" s="108">
        <v>35.183999999999997</v>
      </c>
      <c r="C57" s="108">
        <v>36.249000000000002</v>
      </c>
      <c r="D57" s="108">
        <v>36.896999999999998</v>
      </c>
      <c r="E57" s="108">
        <v>39.067999999999998</v>
      </c>
      <c r="F57" s="146">
        <v>98.445999999999998</v>
      </c>
      <c r="H57" s="109"/>
      <c r="I57" s="10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U57" s="14"/>
      <c r="AV57" s="13"/>
      <c r="AW57" s="13"/>
      <c r="AX57" s="13"/>
      <c r="AY57" s="14"/>
    </row>
    <row r="58" spans="1:51" x14ac:dyDescent="0.25">
      <c r="A58" s="197">
        <v>62</v>
      </c>
      <c r="B58" s="108">
        <v>33.573999999999998</v>
      </c>
      <c r="C58" s="108">
        <v>39.131</v>
      </c>
      <c r="D58" s="41">
        <v>40.939</v>
      </c>
      <c r="E58" s="41">
        <v>49.512</v>
      </c>
      <c r="F58" s="146">
        <v>140.93</v>
      </c>
      <c r="H58" s="109"/>
      <c r="I58" s="10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U58" s="14"/>
      <c r="AV58" s="13"/>
      <c r="AW58" s="13"/>
      <c r="AX58" s="13"/>
      <c r="AY58" s="14"/>
    </row>
    <row r="59" spans="1:51" x14ac:dyDescent="0.25">
      <c r="A59" s="64">
        <v>64</v>
      </c>
      <c r="B59" s="41">
        <v>113.9</v>
      </c>
      <c r="C59" s="41">
        <v>98.366</v>
      </c>
      <c r="D59" s="41">
        <v>100.5</v>
      </c>
      <c r="E59" s="41">
        <v>154.25</v>
      </c>
      <c r="F59" s="146">
        <v>258.77</v>
      </c>
      <c r="H59" s="109"/>
      <c r="I59" s="10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U59" s="14"/>
      <c r="AV59" s="13"/>
      <c r="AW59" s="13"/>
      <c r="AX59" s="13"/>
      <c r="AY59" s="14"/>
    </row>
    <row r="60" spans="1:51" x14ac:dyDescent="0.25">
      <c r="A60" s="197">
        <v>65</v>
      </c>
      <c r="B60" s="41">
        <v>150.88999999999999</v>
      </c>
      <c r="C60" s="41">
        <v>162.37</v>
      </c>
      <c r="D60" s="41">
        <v>171.72</v>
      </c>
      <c r="E60" s="41">
        <v>292.04000000000002</v>
      </c>
      <c r="F60" s="146">
        <v>402.31</v>
      </c>
      <c r="H60" s="109"/>
      <c r="I60" s="10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U60" s="14"/>
      <c r="AV60" s="14"/>
      <c r="AW60" s="16"/>
      <c r="AX60" s="13"/>
      <c r="AY60" s="14"/>
    </row>
    <row r="61" spans="1:51" x14ac:dyDescent="0.25">
      <c r="A61" s="197">
        <v>66</v>
      </c>
      <c r="B61" s="41">
        <v>162.55000000000001</v>
      </c>
      <c r="C61" s="41">
        <v>183.88</v>
      </c>
      <c r="D61" s="41">
        <v>216.12</v>
      </c>
      <c r="E61" s="41">
        <v>532.20000000000005</v>
      </c>
      <c r="F61" s="146">
        <v>567.13</v>
      </c>
      <c r="H61" s="109"/>
      <c r="I61" s="10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U61" s="14"/>
      <c r="AV61" s="14"/>
      <c r="AW61" s="16"/>
      <c r="AX61" s="16"/>
      <c r="AY61" s="14"/>
    </row>
    <row r="62" spans="1:51" x14ac:dyDescent="0.25">
      <c r="A62" s="198">
        <v>69</v>
      </c>
      <c r="B62" s="145">
        <v>198.65</v>
      </c>
      <c r="C62" s="145">
        <v>219.77</v>
      </c>
      <c r="D62" s="54">
        <v>257.19</v>
      </c>
      <c r="E62" s="54">
        <v>563.66</v>
      </c>
      <c r="F62" s="163">
        <v>584.32000000000005</v>
      </c>
      <c r="H62" s="109"/>
      <c r="I62" s="10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U62" s="14"/>
      <c r="AV62" s="14"/>
      <c r="AW62" s="16"/>
      <c r="AX62" s="16"/>
      <c r="AY62" s="14"/>
    </row>
    <row r="63" spans="1:51" x14ac:dyDescent="0.25">
      <c r="A63" s="69"/>
      <c r="B63" s="162"/>
      <c r="C63" s="41"/>
      <c r="D63" s="41"/>
      <c r="E63" s="41"/>
      <c r="F63" s="41"/>
      <c r="G63" s="108"/>
      <c r="H63" s="109"/>
      <c r="I63" s="10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U63" s="14"/>
      <c r="AV63" s="14"/>
      <c r="AW63" s="16"/>
      <c r="AX63" s="16"/>
      <c r="AY63" s="14"/>
    </row>
    <row r="64" spans="1:51" x14ac:dyDescent="0.25">
      <c r="A64" s="69"/>
      <c r="B64" s="109"/>
      <c r="C64" s="109"/>
      <c r="D64" s="109"/>
      <c r="E64" s="109"/>
      <c r="F64" s="109"/>
      <c r="G64" s="109"/>
      <c r="H64" s="109"/>
      <c r="I64" s="10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U64" s="14"/>
      <c r="AV64" s="14"/>
      <c r="AW64" s="16"/>
      <c r="AX64" s="38"/>
      <c r="AY64" s="14"/>
    </row>
    <row r="65" spans="1:51" ht="21" x14ac:dyDescent="0.35">
      <c r="A65" s="176" t="s">
        <v>88</v>
      </c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U65" s="14"/>
      <c r="AV65" s="14"/>
      <c r="AW65" s="16"/>
      <c r="AX65" s="16"/>
      <c r="AY65" s="14"/>
    </row>
    <row r="66" spans="1:51" x14ac:dyDescent="0.25">
      <c r="A66" s="52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U66" s="14"/>
      <c r="AV66" s="14"/>
      <c r="AW66" s="16"/>
      <c r="AX66" s="38"/>
      <c r="AY66" s="14"/>
    </row>
    <row r="67" spans="1:51" ht="21" x14ac:dyDescent="0.3">
      <c r="A67" s="147" t="s">
        <v>6</v>
      </c>
      <c r="C67" s="41"/>
      <c r="D67" s="41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U67" s="14"/>
      <c r="AV67" s="37"/>
      <c r="AW67" s="14"/>
      <c r="AX67" s="14"/>
      <c r="AY67" s="14"/>
    </row>
    <row r="68" spans="1:51" x14ac:dyDescent="0.25">
      <c r="A68" s="216" t="s">
        <v>62</v>
      </c>
      <c r="B68" s="214" t="s">
        <v>63</v>
      </c>
      <c r="C68" s="214"/>
      <c r="D68" s="215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U68" s="14"/>
      <c r="AV68" s="13"/>
      <c r="AW68" s="13"/>
      <c r="AX68" s="13"/>
      <c r="AY68" s="14"/>
    </row>
    <row r="69" spans="1:51" x14ac:dyDescent="0.25">
      <c r="A69" s="217"/>
      <c r="B69" s="94" t="s">
        <v>3</v>
      </c>
      <c r="C69" s="94" t="s">
        <v>4</v>
      </c>
      <c r="D69" s="85" t="s">
        <v>5</v>
      </c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U69" s="14"/>
      <c r="AV69" s="13"/>
      <c r="AW69" s="13"/>
      <c r="AX69" s="13"/>
      <c r="AY69" s="14"/>
    </row>
    <row r="70" spans="1:51" x14ac:dyDescent="0.25">
      <c r="A70" s="92">
        <v>30</v>
      </c>
      <c r="B70" s="45">
        <v>2.524</v>
      </c>
      <c r="C70" s="45">
        <v>2.5323000000000002</v>
      </c>
      <c r="D70" s="46">
        <v>2.7776999999999998</v>
      </c>
      <c r="E70" s="69"/>
      <c r="F70" s="69"/>
      <c r="G70" s="69"/>
      <c r="H70" s="69"/>
      <c r="I70" s="69"/>
      <c r="J70" s="56"/>
      <c r="K70" s="56"/>
      <c r="L70" s="56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U70" s="14"/>
      <c r="AV70" s="13"/>
      <c r="AW70" s="13"/>
      <c r="AX70" s="13"/>
      <c r="AY70" s="14"/>
    </row>
    <row r="71" spans="1:51" x14ac:dyDescent="0.25">
      <c r="A71" s="64">
        <v>40</v>
      </c>
      <c r="B71" s="41">
        <v>5.5515999999999996</v>
      </c>
      <c r="C71" s="41">
        <v>5.2859999999999996</v>
      </c>
      <c r="D71" s="42">
        <v>6.3470000000000004</v>
      </c>
      <c r="E71" s="69"/>
      <c r="F71" s="69"/>
      <c r="G71" s="69"/>
      <c r="H71" s="69"/>
      <c r="I71" s="69"/>
      <c r="J71" s="94"/>
      <c r="K71" s="94"/>
      <c r="L71" s="94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U71" s="14"/>
      <c r="AV71" s="13"/>
      <c r="AW71" s="13"/>
      <c r="AX71" s="13"/>
      <c r="AY71" s="14"/>
    </row>
    <row r="72" spans="1:51" x14ac:dyDescent="0.25">
      <c r="A72" s="64">
        <v>45</v>
      </c>
      <c r="B72" s="41">
        <v>6.6167999999999996</v>
      </c>
      <c r="C72" s="41">
        <v>6.8520000000000003</v>
      </c>
      <c r="D72" s="42">
        <v>7.6557000000000004</v>
      </c>
      <c r="E72" s="69"/>
      <c r="F72" s="69"/>
      <c r="G72" s="69"/>
      <c r="H72" s="69"/>
      <c r="I72" s="69"/>
      <c r="J72" s="39"/>
      <c r="K72" s="39"/>
      <c r="L72" s="3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U72" s="14"/>
      <c r="AV72" s="13"/>
      <c r="AW72" s="13"/>
      <c r="AX72" s="13"/>
      <c r="AY72" s="14"/>
    </row>
    <row r="73" spans="1:51" x14ac:dyDescent="0.25">
      <c r="A73" s="64">
        <v>50</v>
      </c>
      <c r="B73" s="41">
        <v>10.618</v>
      </c>
      <c r="C73" s="41">
        <v>10.837999999999999</v>
      </c>
      <c r="D73" s="42">
        <v>12.757999999999999</v>
      </c>
      <c r="E73" s="69"/>
      <c r="F73" s="69"/>
      <c r="G73" s="69"/>
      <c r="H73" s="69"/>
      <c r="I73" s="69"/>
      <c r="J73" s="39"/>
      <c r="K73" s="39"/>
      <c r="L73" s="3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U73" s="14"/>
      <c r="AV73" s="14"/>
      <c r="AW73" s="16"/>
      <c r="AX73" s="13"/>
      <c r="AY73" s="14"/>
    </row>
    <row r="74" spans="1:51" x14ac:dyDescent="0.25">
      <c r="A74" s="64">
        <v>55</v>
      </c>
      <c r="B74" s="41">
        <v>16.565000000000001</v>
      </c>
      <c r="C74" s="41">
        <v>17.742000000000001</v>
      </c>
      <c r="D74" s="42">
        <v>27.7</v>
      </c>
      <c r="E74" s="69"/>
      <c r="F74" s="69"/>
      <c r="G74" s="69"/>
      <c r="H74" s="56"/>
      <c r="I74" s="69"/>
      <c r="J74" s="39"/>
      <c r="K74" s="39"/>
      <c r="L74" s="3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U74" s="14"/>
      <c r="AV74" s="14"/>
      <c r="AW74" s="16"/>
      <c r="AX74" s="16"/>
      <c r="AY74" s="14"/>
    </row>
    <row r="75" spans="1:51" x14ac:dyDescent="0.25">
      <c r="A75" s="64">
        <v>57.5</v>
      </c>
      <c r="B75" s="41">
        <v>39.731999999999999</v>
      </c>
      <c r="C75" s="41">
        <v>40.048999999999999</v>
      </c>
      <c r="D75" s="42">
        <v>51.173000000000002</v>
      </c>
      <c r="E75" s="69"/>
      <c r="F75" s="69"/>
      <c r="G75" s="69"/>
      <c r="H75" s="56"/>
      <c r="I75" s="69"/>
      <c r="J75" s="39"/>
      <c r="K75" s="39"/>
      <c r="L75" s="3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U75" s="14"/>
      <c r="AV75" s="14"/>
      <c r="AW75" s="16"/>
      <c r="AX75" s="16"/>
      <c r="AY75" s="14"/>
    </row>
    <row r="76" spans="1:51" x14ac:dyDescent="0.25">
      <c r="A76" s="64">
        <v>60</v>
      </c>
      <c r="B76" s="41">
        <v>37.43</v>
      </c>
      <c r="C76" s="41">
        <v>39.546999999999997</v>
      </c>
      <c r="D76" s="42">
        <v>52.323</v>
      </c>
      <c r="E76" s="69"/>
      <c r="F76" s="69"/>
      <c r="G76" s="69"/>
      <c r="H76" s="56"/>
      <c r="I76" s="69"/>
      <c r="J76" s="39"/>
      <c r="K76" s="39"/>
      <c r="L76" s="3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U76" s="14"/>
      <c r="AV76" s="14"/>
      <c r="AW76" s="16"/>
      <c r="AX76" s="16"/>
      <c r="AY76" s="14"/>
    </row>
    <row r="77" spans="1:51" x14ac:dyDescent="0.25">
      <c r="A77" s="64">
        <v>62</v>
      </c>
      <c r="B77" s="41">
        <v>40.432000000000002</v>
      </c>
      <c r="C77" s="41">
        <v>42.872999999999998</v>
      </c>
      <c r="D77" s="42">
        <v>63.417000000000002</v>
      </c>
      <c r="E77" s="41"/>
      <c r="F77" s="41"/>
      <c r="G77" s="41"/>
      <c r="H77" s="56"/>
      <c r="I77" s="56"/>
      <c r="J77" s="39"/>
      <c r="K77" s="39"/>
      <c r="L77" s="3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U77" s="14"/>
      <c r="AV77" s="14"/>
      <c r="AW77" s="14"/>
      <c r="AX77" s="38"/>
      <c r="AY77" s="14"/>
    </row>
    <row r="78" spans="1:51" x14ac:dyDescent="0.25">
      <c r="A78" s="64">
        <v>64</v>
      </c>
      <c r="B78" s="41">
        <v>123.26</v>
      </c>
      <c r="C78" s="41">
        <v>139.88</v>
      </c>
      <c r="D78" s="42">
        <v>171.66</v>
      </c>
      <c r="E78" s="41"/>
      <c r="F78" s="41"/>
      <c r="G78" s="41"/>
      <c r="H78" s="94"/>
      <c r="I78" s="94"/>
      <c r="J78" s="39"/>
      <c r="K78" s="39"/>
      <c r="L78" s="3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U78" s="14"/>
      <c r="AV78" s="14"/>
      <c r="AW78" s="14"/>
      <c r="AX78" s="16"/>
      <c r="AY78" s="14"/>
    </row>
    <row r="79" spans="1:51" x14ac:dyDescent="0.25">
      <c r="A79" s="64">
        <v>65</v>
      </c>
      <c r="B79" s="41">
        <v>164.76</v>
      </c>
      <c r="C79" s="41">
        <v>244.18</v>
      </c>
      <c r="D79" s="42">
        <v>252.2</v>
      </c>
      <c r="E79" s="41"/>
      <c r="F79" s="41"/>
      <c r="G79" s="41"/>
      <c r="H79" s="39"/>
      <c r="I79" s="39"/>
      <c r="J79" s="39"/>
      <c r="K79" s="39"/>
      <c r="L79" s="3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U79" s="14"/>
      <c r="AV79" s="14"/>
      <c r="AW79" s="14"/>
      <c r="AX79" s="38"/>
      <c r="AY79" s="14"/>
    </row>
    <row r="80" spans="1:51" x14ac:dyDescent="0.25">
      <c r="A80" s="64">
        <v>66</v>
      </c>
      <c r="B80" s="41">
        <v>195.72</v>
      </c>
      <c r="C80" s="41">
        <v>273.73</v>
      </c>
      <c r="D80" s="42">
        <v>282.19</v>
      </c>
      <c r="E80" s="41"/>
      <c r="F80" s="41"/>
      <c r="G80" s="41"/>
      <c r="H80" s="39"/>
      <c r="I80" s="39"/>
      <c r="J80" s="39"/>
      <c r="K80" s="39"/>
      <c r="L80" s="3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U80" s="14"/>
      <c r="AV80" s="14"/>
      <c r="AW80" s="14"/>
      <c r="AX80" s="14"/>
      <c r="AY80" s="14"/>
    </row>
    <row r="81" spans="1:52" x14ac:dyDescent="0.25">
      <c r="A81" s="119">
        <v>69</v>
      </c>
      <c r="B81" s="54">
        <v>294.55</v>
      </c>
      <c r="C81" s="54">
        <v>372.86</v>
      </c>
      <c r="D81" s="55">
        <v>379.52</v>
      </c>
      <c r="E81" s="41"/>
      <c r="F81" s="41"/>
      <c r="G81" s="41"/>
      <c r="H81" s="39"/>
      <c r="I81" s="39"/>
      <c r="J81" s="39"/>
      <c r="K81" s="39"/>
      <c r="L81" s="3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U81" s="14"/>
      <c r="AV81" s="14"/>
      <c r="AW81" s="14"/>
      <c r="AX81" s="14"/>
      <c r="AY81" s="14"/>
    </row>
    <row r="82" spans="1:52" x14ac:dyDescent="0.25">
      <c r="A82" s="56"/>
      <c r="B82" s="94"/>
      <c r="C82" s="41"/>
      <c r="D82" s="41"/>
      <c r="E82" s="41"/>
      <c r="F82" s="41"/>
      <c r="G82" s="41"/>
      <c r="H82" s="39"/>
      <c r="I82" s="39"/>
      <c r="J82" s="39"/>
      <c r="K82" s="39"/>
      <c r="L82" s="3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U82" s="14"/>
      <c r="AV82" s="14"/>
      <c r="AW82" s="14"/>
      <c r="AX82" s="14"/>
      <c r="AY82" s="14"/>
    </row>
    <row r="83" spans="1:52" x14ac:dyDescent="0.25">
      <c r="A83" s="56"/>
      <c r="B83" s="94"/>
      <c r="C83" s="41"/>
      <c r="D83" s="41"/>
      <c r="E83" s="41"/>
      <c r="F83" s="41"/>
      <c r="G83" s="41"/>
      <c r="H83" s="39"/>
      <c r="I83" s="39"/>
      <c r="J83" s="39"/>
      <c r="K83" s="39"/>
      <c r="L83" s="3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</row>
    <row r="84" spans="1:52" ht="21" x14ac:dyDescent="0.35">
      <c r="A84" s="176" t="s">
        <v>89</v>
      </c>
      <c r="B84" s="94"/>
      <c r="C84" s="41"/>
      <c r="D84" s="41"/>
      <c r="E84" s="41"/>
      <c r="F84" s="41"/>
      <c r="G84" s="41"/>
      <c r="H84" s="39"/>
      <c r="I84" s="39"/>
      <c r="J84" s="39"/>
      <c r="K84" s="39"/>
      <c r="L84" s="3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</row>
    <row r="85" spans="1:52" x14ac:dyDescent="0.25">
      <c r="A85" s="56"/>
      <c r="B85" s="94"/>
      <c r="C85" s="41"/>
      <c r="D85" s="41"/>
      <c r="E85" s="41"/>
      <c r="F85" s="41"/>
      <c r="G85" s="41"/>
      <c r="H85" s="39"/>
      <c r="I85" s="39"/>
      <c r="J85" s="56"/>
      <c r="K85" s="56"/>
      <c r="L85" s="56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L85" s="14"/>
    </row>
    <row r="86" spans="1:52" ht="21" x14ac:dyDescent="0.25">
      <c r="A86" s="175" t="s">
        <v>82</v>
      </c>
      <c r="B86" s="65"/>
      <c r="C86" s="65"/>
      <c r="D86" s="65"/>
      <c r="E86" s="65"/>
      <c r="F86" s="65"/>
      <c r="G86" s="65"/>
      <c r="H86" s="39"/>
      <c r="I86" s="39"/>
      <c r="J86" s="56"/>
      <c r="K86" s="56"/>
      <c r="L86" s="56"/>
      <c r="M86" s="69"/>
      <c r="N86" s="69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14"/>
      <c r="AL86" s="14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222" t="s">
        <v>62</v>
      </c>
      <c r="B87" s="221" t="s">
        <v>86</v>
      </c>
      <c r="C87" s="221"/>
      <c r="D87" s="221"/>
      <c r="E87" s="221"/>
      <c r="F87" s="221"/>
      <c r="G87" s="65"/>
      <c r="H87" s="39"/>
      <c r="I87" s="39"/>
      <c r="J87" s="56"/>
      <c r="K87" s="56"/>
      <c r="L87" s="56"/>
      <c r="M87" s="94"/>
      <c r="N87" s="6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16"/>
      <c r="AJ87" s="15"/>
      <c r="AK87" s="15"/>
      <c r="AL87" s="14"/>
      <c r="AN87" s="6"/>
      <c r="AO87" s="6"/>
      <c r="AP87" s="13"/>
      <c r="AQ87" s="208"/>
      <c r="AR87" s="208"/>
      <c r="AS87" s="208"/>
      <c r="AT87" s="208"/>
      <c r="AU87" s="208"/>
      <c r="AV87" s="14"/>
      <c r="AW87" s="14"/>
      <c r="AX87" s="14"/>
      <c r="AY87" s="36"/>
      <c r="AZ87" s="14"/>
    </row>
    <row r="88" spans="1:52" x14ac:dyDescent="0.25">
      <c r="A88" s="222"/>
      <c r="B88" s="84" t="s">
        <v>1</v>
      </c>
      <c r="C88" s="84" t="s">
        <v>2</v>
      </c>
      <c r="D88" s="84" t="s">
        <v>3</v>
      </c>
      <c r="E88" s="84" t="s">
        <v>4</v>
      </c>
      <c r="F88" s="85" t="s">
        <v>5</v>
      </c>
      <c r="G88" s="65"/>
      <c r="H88" s="39"/>
      <c r="I88" s="39"/>
      <c r="J88" s="56"/>
      <c r="K88" s="56"/>
      <c r="L88" s="56"/>
      <c r="M88" s="39"/>
      <c r="N88" s="56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16"/>
      <c r="AJ88" s="16"/>
      <c r="AK88" s="16"/>
      <c r="AL88" s="14"/>
      <c r="AN88" s="6"/>
      <c r="AO88" s="6"/>
      <c r="AP88" s="13"/>
      <c r="AQ88" s="15"/>
      <c r="AR88" s="15"/>
      <c r="AS88" s="15"/>
      <c r="AT88" s="15"/>
      <c r="AU88" s="15"/>
      <c r="AV88" s="14"/>
      <c r="AW88" s="14"/>
      <c r="AX88" s="14"/>
      <c r="AY88" s="21"/>
      <c r="AZ88" s="14"/>
    </row>
    <row r="89" spans="1:52" x14ac:dyDescent="0.25">
      <c r="A89" s="92">
        <v>30</v>
      </c>
      <c r="B89" s="45">
        <v>1.8194999999999999</v>
      </c>
      <c r="C89" s="45">
        <v>1.8198000000000001</v>
      </c>
      <c r="D89" s="45">
        <v>1.8209</v>
      </c>
      <c r="E89" s="45">
        <v>1.8219000000000001</v>
      </c>
      <c r="F89" s="46">
        <v>1.9591000000000001</v>
      </c>
      <c r="G89" s="65"/>
      <c r="H89" s="39"/>
      <c r="I89" s="39"/>
      <c r="J89" s="56"/>
      <c r="K89" s="56"/>
      <c r="L89" s="56"/>
      <c r="M89" s="39"/>
      <c r="N89" s="94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16"/>
      <c r="AJ89" s="16"/>
      <c r="AK89" s="16"/>
      <c r="AL89" s="14"/>
      <c r="AN89" s="6"/>
      <c r="AO89" s="6"/>
      <c r="AP89" s="13"/>
      <c r="AQ89" s="16"/>
      <c r="AR89" s="16"/>
      <c r="AS89" s="16"/>
      <c r="AT89" s="16"/>
      <c r="AU89" s="16"/>
      <c r="AV89" s="14"/>
      <c r="AW89" s="14"/>
      <c r="AX89" s="14"/>
      <c r="AY89" s="14"/>
      <c r="AZ89" s="14"/>
    </row>
    <row r="90" spans="1:52" x14ac:dyDescent="0.25">
      <c r="A90" s="64">
        <v>40</v>
      </c>
      <c r="B90" s="41">
        <v>3.0678000000000001</v>
      </c>
      <c r="C90" s="41">
        <v>3.0421999999999998</v>
      </c>
      <c r="D90" s="41">
        <v>3.2063999999999999</v>
      </c>
      <c r="E90" s="41">
        <v>3.1486999999999998</v>
      </c>
      <c r="F90" s="42">
        <v>3.5163000000000002</v>
      </c>
      <c r="G90" s="65"/>
      <c r="H90" s="39"/>
      <c r="I90" s="39"/>
      <c r="J90" s="69"/>
      <c r="K90" s="69"/>
      <c r="L90" s="6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16"/>
      <c r="AJ90" s="16"/>
      <c r="AK90" s="16"/>
      <c r="AL90" s="14"/>
      <c r="AN90" s="6"/>
      <c r="AO90" s="6"/>
      <c r="AP90" s="13"/>
      <c r="AQ90" s="16"/>
      <c r="AR90" s="16"/>
      <c r="AS90" s="16"/>
      <c r="AT90" s="16"/>
      <c r="AU90" s="16"/>
      <c r="AV90" s="14"/>
      <c r="AW90" s="14"/>
      <c r="AX90" s="14"/>
      <c r="AY90" s="23"/>
      <c r="AZ90" s="14"/>
    </row>
    <row r="91" spans="1:52" x14ac:dyDescent="0.25">
      <c r="A91" s="64">
        <v>45</v>
      </c>
      <c r="B91" s="41">
        <v>3.5827</v>
      </c>
      <c r="C91" s="41">
        <v>3.5785999999999998</v>
      </c>
      <c r="D91" s="41">
        <v>3.5476999999999999</v>
      </c>
      <c r="E91" s="41">
        <v>3.6128</v>
      </c>
      <c r="F91" s="42">
        <v>4.1683000000000003</v>
      </c>
      <c r="G91" s="65"/>
      <c r="H91" s="56"/>
      <c r="I91" s="56"/>
      <c r="J91" s="69"/>
      <c r="K91" s="69"/>
      <c r="L91" s="6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16"/>
      <c r="AJ91" s="16"/>
      <c r="AK91" s="16"/>
      <c r="AL91" s="14"/>
      <c r="AN91" s="6"/>
      <c r="AO91" s="6"/>
      <c r="AP91" s="13"/>
      <c r="AQ91" s="16"/>
      <c r="AR91" s="16"/>
      <c r="AS91" s="16"/>
      <c r="AT91" s="16"/>
      <c r="AU91" s="16"/>
      <c r="AV91" s="14"/>
      <c r="AW91" s="14"/>
      <c r="AX91" s="14"/>
      <c r="AY91" s="23"/>
      <c r="AZ91" s="14"/>
    </row>
    <row r="92" spans="1:52" x14ac:dyDescent="0.25">
      <c r="A92" s="64">
        <v>50</v>
      </c>
      <c r="B92" s="41">
        <v>7.1117999999999997</v>
      </c>
      <c r="C92" s="41">
        <v>7.6002000000000001</v>
      </c>
      <c r="D92" s="41">
        <v>7.6482000000000001</v>
      </c>
      <c r="E92" s="41">
        <v>7.7157999999999998</v>
      </c>
      <c r="F92" s="42">
        <v>8.2263000000000002</v>
      </c>
      <c r="G92" s="65"/>
      <c r="H92" s="56"/>
      <c r="I92" s="56"/>
      <c r="J92" s="69"/>
      <c r="K92" s="69"/>
      <c r="L92" s="6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16"/>
      <c r="AJ92" s="16"/>
      <c r="AK92" s="16"/>
      <c r="AL92" s="14"/>
      <c r="AN92" s="6"/>
      <c r="AO92" s="6"/>
      <c r="AP92" s="13"/>
      <c r="AQ92" s="16"/>
      <c r="AR92" s="16"/>
      <c r="AS92" s="16"/>
      <c r="AT92" s="16"/>
      <c r="AU92" s="16"/>
      <c r="AV92" s="14"/>
      <c r="AW92" s="14"/>
      <c r="AX92" s="14"/>
      <c r="AY92" s="23"/>
      <c r="AZ92" s="14"/>
    </row>
    <row r="93" spans="1:52" x14ac:dyDescent="0.25">
      <c r="A93" s="64">
        <v>55</v>
      </c>
      <c r="B93" s="41">
        <v>12.33</v>
      </c>
      <c r="C93" s="41">
        <v>13.25</v>
      </c>
      <c r="D93" s="41">
        <v>13.500999999999999</v>
      </c>
      <c r="E93" s="41">
        <v>14.076000000000001</v>
      </c>
      <c r="F93" s="42">
        <v>14.68</v>
      </c>
      <c r="G93" s="56"/>
      <c r="H93" s="56"/>
      <c r="I93" s="56"/>
      <c r="J93" s="69"/>
      <c r="K93" s="69"/>
      <c r="L93" s="6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16"/>
      <c r="AJ93" s="16"/>
      <c r="AK93" s="16"/>
      <c r="AL93" s="14"/>
      <c r="AN93" s="6"/>
      <c r="AO93" s="6"/>
      <c r="AP93" s="13"/>
      <c r="AQ93" s="16"/>
      <c r="AR93" s="16"/>
      <c r="AS93" s="16"/>
      <c r="AT93" s="16"/>
      <c r="AU93" s="16"/>
      <c r="AV93" s="14"/>
      <c r="AW93" s="14"/>
      <c r="AX93" s="14"/>
      <c r="AY93" s="23"/>
      <c r="AZ93" s="14"/>
    </row>
    <row r="94" spans="1:52" x14ac:dyDescent="0.25">
      <c r="A94" s="64">
        <v>57.5</v>
      </c>
      <c r="B94" s="41">
        <v>17.878</v>
      </c>
      <c r="C94" s="41">
        <v>20.132000000000001</v>
      </c>
      <c r="D94" s="41">
        <v>20.492000000000001</v>
      </c>
      <c r="E94" s="41">
        <v>22.219000000000001</v>
      </c>
      <c r="F94" s="42">
        <v>26.940999999999999</v>
      </c>
      <c r="G94" s="56"/>
      <c r="H94" s="56"/>
      <c r="I94" s="56"/>
      <c r="J94" s="69"/>
      <c r="K94" s="69"/>
      <c r="L94" s="6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16"/>
      <c r="AJ94" s="16"/>
      <c r="AK94" s="16"/>
      <c r="AL94" s="14"/>
      <c r="AN94" s="6"/>
      <c r="AO94" s="6"/>
      <c r="AP94" s="13"/>
      <c r="AQ94" s="16"/>
      <c r="AR94" s="16"/>
      <c r="AS94" s="16"/>
      <c r="AT94" s="16"/>
      <c r="AU94" s="16"/>
      <c r="AV94" s="14"/>
      <c r="AW94" s="14"/>
      <c r="AX94" s="14"/>
      <c r="AY94" s="23"/>
      <c r="AZ94" s="14"/>
    </row>
    <row r="95" spans="1:52" x14ac:dyDescent="0.25">
      <c r="A95" s="64">
        <v>60</v>
      </c>
      <c r="B95" s="179">
        <v>21.239000000000001</v>
      </c>
      <c r="C95" s="41">
        <v>22.335999999999999</v>
      </c>
      <c r="D95" s="41">
        <v>22.597000000000001</v>
      </c>
      <c r="E95" s="41">
        <v>23.748999999999999</v>
      </c>
      <c r="F95" s="42">
        <v>29.759</v>
      </c>
      <c r="G95" s="56"/>
      <c r="H95" s="56"/>
      <c r="I95" s="56"/>
      <c r="J95" s="69"/>
      <c r="K95" s="69"/>
      <c r="L95" s="6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16"/>
      <c r="AJ95" s="16"/>
      <c r="AK95" s="16"/>
      <c r="AL95" s="14"/>
      <c r="AN95" s="6"/>
      <c r="AO95" s="6"/>
      <c r="AP95" s="13"/>
      <c r="AQ95" s="16"/>
      <c r="AR95" s="16"/>
      <c r="AS95" s="16"/>
      <c r="AT95" s="16"/>
      <c r="AU95" s="16"/>
      <c r="AV95" s="14"/>
      <c r="AW95" s="14"/>
      <c r="AX95" s="14"/>
      <c r="AY95" s="23"/>
      <c r="AZ95" s="14"/>
    </row>
    <row r="96" spans="1:52" x14ac:dyDescent="0.25">
      <c r="A96" s="64">
        <v>62</v>
      </c>
      <c r="B96" s="41">
        <v>19.016999999999999</v>
      </c>
      <c r="C96" s="41">
        <v>20.494</v>
      </c>
      <c r="D96" s="41">
        <v>20.882000000000001</v>
      </c>
      <c r="E96" s="41">
        <v>22.616</v>
      </c>
      <c r="F96" s="42">
        <v>26.518000000000001</v>
      </c>
      <c r="G96" s="56"/>
      <c r="H96" s="56"/>
      <c r="I96" s="56"/>
      <c r="J96" s="69"/>
      <c r="K96" s="69"/>
      <c r="L96" s="6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16"/>
      <c r="AJ96" s="16"/>
      <c r="AK96" s="16"/>
      <c r="AL96" s="14"/>
      <c r="AN96" s="6"/>
      <c r="AO96" s="6"/>
      <c r="AP96" s="13"/>
      <c r="AQ96" s="16"/>
      <c r="AR96" s="16"/>
      <c r="AS96" s="16"/>
      <c r="AT96" s="16"/>
      <c r="AU96" s="16"/>
      <c r="AV96" s="14"/>
      <c r="AW96" s="14"/>
      <c r="AX96" s="14"/>
      <c r="AY96" s="23"/>
      <c r="AZ96" s="14"/>
    </row>
    <row r="97" spans="1:52" x14ac:dyDescent="0.25">
      <c r="A97" s="64">
        <v>64</v>
      </c>
      <c r="B97" s="41">
        <v>53.173999999999999</v>
      </c>
      <c r="C97" s="41">
        <v>56.451000000000001</v>
      </c>
      <c r="D97" s="41">
        <v>57.06</v>
      </c>
      <c r="E97" s="41">
        <v>64.566000000000003</v>
      </c>
      <c r="F97" s="42">
        <v>70.346000000000004</v>
      </c>
      <c r="G97" s="94"/>
      <c r="H97" s="69"/>
      <c r="I97" s="69"/>
      <c r="J97" s="69"/>
      <c r="K97" s="69"/>
      <c r="L97" s="6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16"/>
      <c r="AJ97" s="16"/>
      <c r="AK97" s="16"/>
      <c r="AL97" s="14"/>
      <c r="AN97" s="6"/>
      <c r="AO97" s="6"/>
      <c r="AP97" s="13"/>
      <c r="AQ97" s="16"/>
      <c r="AR97" s="16"/>
      <c r="AS97" s="16"/>
      <c r="AT97" s="16"/>
      <c r="AU97" s="16"/>
      <c r="AV97" s="14"/>
      <c r="AW97" s="14"/>
      <c r="AX97" s="14"/>
      <c r="AY97" s="23"/>
      <c r="AZ97" s="14"/>
    </row>
    <row r="98" spans="1:52" x14ac:dyDescent="0.25">
      <c r="A98" s="64">
        <v>65</v>
      </c>
      <c r="B98" s="41">
        <v>72.763000000000005</v>
      </c>
      <c r="C98" s="41">
        <v>87.143000000000001</v>
      </c>
      <c r="D98" s="41">
        <v>89.706999999999994</v>
      </c>
      <c r="E98" s="41">
        <v>96.733000000000004</v>
      </c>
      <c r="F98" s="42">
        <v>97.816999999999993</v>
      </c>
      <c r="G98" s="39"/>
      <c r="H98" s="69"/>
      <c r="I98" s="69"/>
      <c r="J98" s="69"/>
      <c r="K98" s="69"/>
      <c r="L98" s="6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16"/>
      <c r="AJ98" s="16"/>
      <c r="AK98" s="16"/>
      <c r="AL98" s="14"/>
      <c r="AN98" s="6"/>
      <c r="AO98" s="6"/>
      <c r="AP98" s="13"/>
      <c r="AQ98" s="16"/>
      <c r="AR98" s="16"/>
      <c r="AS98" s="16"/>
      <c r="AT98" s="16"/>
      <c r="AU98" s="16"/>
      <c r="AV98" s="36"/>
      <c r="AW98" s="36"/>
      <c r="AX98" s="36"/>
      <c r="AY98" s="23"/>
      <c r="AZ98" s="14"/>
    </row>
    <row r="99" spans="1:52" x14ac:dyDescent="0.25">
      <c r="A99" s="167">
        <v>66</v>
      </c>
      <c r="B99" s="53">
        <v>70.781000000000006</v>
      </c>
      <c r="C99" s="54">
        <v>78.543999999999997</v>
      </c>
      <c r="D99" s="54">
        <v>83.646000000000001</v>
      </c>
      <c r="E99" s="54">
        <v>87.822999999999993</v>
      </c>
      <c r="F99" s="54">
        <v>88.694999999999993</v>
      </c>
      <c r="G99" s="58"/>
      <c r="H99" s="69"/>
      <c r="I99" s="69"/>
      <c r="J99" s="69"/>
      <c r="K99" s="69"/>
      <c r="L99" s="6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16"/>
      <c r="AJ99" s="16"/>
      <c r="AK99" s="16"/>
      <c r="AL99" s="14"/>
      <c r="AN99" s="6"/>
      <c r="AO99" s="6"/>
      <c r="AP99" s="13"/>
      <c r="AQ99" s="16"/>
      <c r="AR99" s="16"/>
      <c r="AS99" s="16"/>
      <c r="AT99" s="16"/>
      <c r="AU99" s="16"/>
      <c r="AV99" s="25"/>
      <c r="AW99" s="25"/>
      <c r="AX99" s="21"/>
      <c r="AY99" s="23"/>
      <c r="AZ99" s="14"/>
    </row>
    <row r="100" spans="1:52" x14ac:dyDescent="0.25">
      <c r="A100" s="168"/>
      <c r="B100" s="41"/>
      <c r="C100" s="41"/>
      <c r="D100" s="41"/>
      <c r="E100" s="41"/>
      <c r="F100" s="41"/>
      <c r="G100" s="39"/>
      <c r="H100" s="69"/>
      <c r="I100" s="69"/>
      <c r="J100" s="69"/>
      <c r="K100" s="69"/>
      <c r="L100" s="6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16"/>
      <c r="AJ100" s="16"/>
      <c r="AK100" s="16"/>
      <c r="AL100" s="14"/>
      <c r="AN100" s="6"/>
      <c r="AO100" s="6"/>
      <c r="AP100" s="13"/>
      <c r="AQ100" s="16"/>
      <c r="AR100" s="16"/>
      <c r="AS100" s="16"/>
      <c r="AT100" s="16"/>
      <c r="AU100" s="16"/>
      <c r="AV100" s="16"/>
      <c r="AW100" s="13"/>
      <c r="AX100" s="14"/>
      <c r="AY100" s="23"/>
      <c r="AZ100" s="14"/>
    </row>
    <row r="101" spans="1:52" x14ac:dyDescent="0.25">
      <c r="A101" s="94"/>
      <c r="B101" s="41"/>
      <c r="C101" s="41"/>
      <c r="D101" s="41"/>
      <c r="E101" s="41"/>
      <c r="F101" s="41"/>
      <c r="G101" s="39"/>
      <c r="H101" s="69"/>
      <c r="I101" s="69"/>
      <c r="J101" s="69"/>
      <c r="K101" s="69"/>
      <c r="L101" s="69"/>
      <c r="M101" s="39"/>
      <c r="N101" s="39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14"/>
      <c r="AJ101" s="16"/>
      <c r="AK101" s="16"/>
      <c r="AL101" s="14"/>
      <c r="AN101" s="6"/>
      <c r="AO101" s="6"/>
      <c r="AP101" s="13"/>
      <c r="AQ101" s="16"/>
      <c r="AR101" s="16"/>
      <c r="AS101" s="16"/>
      <c r="AT101" s="16"/>
      <c r="AU101" s="16"/>
      <c r="AV101" s="16"/>
      <c r="AW101" s="16"/>
      <c r="AX101" s="23"/>
      <c r="AY101" s="23"/>
      <c r="AZ101" s="14"/>
    </row>
    <row r="102" spans="1:52" ht="21" x14ac:dyDescent="0.35">
      <c r="A102" s="176" t="s">
        <v>89</v>
      </c>
      <c r="B102" s="41"/>
      <c r="C102" s="41"/>
      <c r="D102" s="41"/>
      <c r="E102" s="41"/>
      <c r="F102" s="41"/>
      <c r="G102" s="39"/>
      <c r="H102" s="69"/>
      <c r="I102" s="69"/>
      <c r="J102" s="69"/>
      <c r="K102" s="69"/>
      <c r="L102" s="69"/>
      <c r="M102" s="56"/>
      <c r="N102" s="39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14"/>
      <c r="AJ102" s="14"/>
      <c r="AK102" s="14"/>
      <c r="AL102" s="14"/>
      <c r="AN102" s="6"/>
      <c r="AO102" s="6"/>
      <c r="AP102" s="13"/>
      <c r="AQ102" s="16"/>
      <c r="AR102" s="16"/>
      <c r="AS102" s="16"/>
      <c r="AT102" s="16"/>
      <c r="AU102" s="16"/>
      <c r="AV102" s="16"/>
      <c r="AW102" s="16"/>
      <c r="AX102" s="23"/>
      <c r="AY102" s="23"/>
      <c r="AZ102" s="14"/>
    </row>
    <row r="103" spans="1:52" ht="21" x14ac:dyDescent="0.35">
      <c r="A103" s="176"/>
      <c r="B103" s="41"/>
      <c r="C103" s="41"/>
      <c r="D103" s="41"/>
      <c r="E103" s="41"/>
      <c r="F103" s="41"/>
      <c r="G103" s="39"/>
      <c r="H103" s="69"/>
      <c r="I103" s="69"/>
      <c r="J103" s="69"/>
      <c r="K103" s="69"/>
      <c r="L103" s="69"/>
      <c r="M103" s="56"/>
      <c r="N103" s="39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14"/>
      <c r="AJ103" s="14"/>
      <c r="AK103" s="14"/>
      <c r="AL103" s="14"/>
      <c r="AN103" s="6"/>
      <c r="AO103" s="6"/>
      <c r="AP103" s="13"/>
      <c r="AQ103" s="16"/>
      <c r="AR103" s="16"/>
      <c r="AS103" s="16"/>
      <c r="AT103" s="16"/>
      <c r="AU103" s="16"/>
      <c r="AV103" s="16"/>
      <c r="AW103" s="16"/>
      <c r="AX103" s="23"/>
      <c r="AY103" s="23"/>
      <c r="AZ103" s="14"/>
    </row>
    <row r="104" spans="1:52" ht="21" x14ac:dyDescent="0.25">
      <c r="A104" s="185" t="s">
        <v>83</v>
      </c>
      <c r="B104" s="41"/>
      <c r="C104" s="41"/>
      <c r="D104" s="41"/>
      <c r="E104" s="41"/>
      <c r="F104" s="41"/>
      <c r="G104" s="39"/>
      <c r="H104" s="69"/>
      <c r="I104" s="69"/>
      <c r="J104" s="69"/>
      <c r="K104" s="69"/>
      <c r="L104" s="69"/>
      <c r="M104" s="56"/>
      <c r="N104" s="39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14"/>
      <c r="AJ104" s="14"/>
      <c r="AK104" s="14"/>
      <c r="AL104" s="14"/>
      <c r="AN104" s="6"/>
      <c r="AO104" s="6"/>
      <c r="AP104" s="26"/>
      <c r="AQ104" s="208"/>
      <c r="AR104" s="208"/>
      <c r="AS104" s="23"/>
      <c r="AT104" s="23"/>
      <c r="AU104" s="22"/>
      <c r="AV104" s="16"/>
      <c r="AW104" s="16"/>
      <c r="AX104" s="23"/>
      <c r="AY104" s="14"/>
      <c r="AZ104" s="14"/>
    </row>
    <row r="105" spans="1:52" x14ac:dyDescent="0.25">
      <c r="A105" s="203" t="s">
        <v>84</v>
      </c>
      <c r="B105" s="202" t="s">
        <v>87</v>
      </c>
      <c r="C105" s="202"/>
      <c r="D105" s="46"/>
      <c r="E105" s="41"/>
      <c r="F105" s="41"/>
      <c r="G105" s="39"/>
      <c r="H105" s="69"/>
      <c r="I105" s="69"/>
      <c r="J105" s="69"/>
      <c r="K105" s="69"/>
      <c r="L105" s="69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14"/>
      <c r="AJ105" s="14"/>
      <c r="AK105" s="14"/>
      <c r="AL105" s="14"/>
      <c r="AN105" s="6"/>
      <c r="AO105" s="6"/>
      <c r="AP105" s="13"/>
      <c r="AQ105" s="14"/>
      <c r="AR105" s="14"/>
      <c r="AS105" s="14"/>
      <c r="AT105" s="14"/>
      <c r="AU105" s="14"/>
      <c r="AV105" s="16"/>
      <c r="AW105" s="16"/>
      <c r="AX105" s="23"/>
      <c r="AY105" s="14"/>
      <c r="AZ105" s="14"/>
    </row>
    <row r="106" spans="1:52" x14ac:dyDescent="0.25">
      <c r="A106" s="204"/>
      <c r="B106" s="160" t="s">
        <v>75</v>
      </c>
      <c r="C106" s="160" t="s">
        <v>76</v>
      </c>
      <c r="D106" s="193" t="s">
        <v>66</v>
      </c>
      <c r="E106" s="178"/>
      <c r="F106" s="178"/>
      <c r="G106" s="39"/>
      <c r="H106" s="69"/>
      <c r="I106" s="69"/>
      <c r="J106" s="69"/>
      <c r="K106" s="69"/>
      <c r="L106" s="69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14"/>
      <c r="AJ106" s="14"/>
      <c r="AK106" s="14"/>
      <c r="AN106" s="6"/>
      <c r="AO106" s="6"/>
      <c r="AP106" s="21"/>
      <c r="AQ106" s="23"/>
      <c r="AR106" s="23"/>
      <c r="AS106" s="23"/>
      <c r="AT106" s="23"/>
      <c r="AU106" s="23"/>
      <c r="AV106" s="16"/>
      <c r="AW106" s="16"/>
      <c r="AX106" s="23"/>
      <c r="AY106" s="14"/>
      <c r="AZ106" s="14"/>
    </row>
    <row r="107" spans="1:52" x14ac:dyDescent="0.25">
      <c r="A107" s="187" t="s">
        <v>77</v>
      </c>
      <c r="B107" s="179">
        <v>95.504999999999995</v>
      </c>
      <c r="C107" s="179">
        <v>96.572000000000003</v>
      </c>
      <c r="D107" s="186" t="s">
        <v>78</v>
      </c>
      <c r="E107" s="178"/>
      <c r="F107" s="178"/>
      <c r="G107" s="39"/>
      <c r="M107" s="14"/>
      <c r="N107" s="56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J107" s="14"/>
      <c r="AK107" s="14"/>
      <c r="AN107" s="6"/>
      <c r="AO107" s="6"/>
      <c r="AP107" s="21"/>
      <c r="AQ107" s="23"/>
      <c r="AR107" s="23"/>
      <c r="AS107" s="23"/>
      <c r="AT107" s="23"/>
      <c r="AU107" s="23"/>
      <c r="AV107" s="16"/>
      <c r="AW107" s="16"/>
      <c r="AX107" s="23"/>
      <c r="AY107" s="14"/>
      <c r="AZ107" s="14"/>
    </row>
    <row r="108" spans="1:52" x14ac:dyDescent="0.25">
      <c r="A108" s="187" t="s">
        <v>79</v>
      </c>
      <c r="B108" s="179">
        <v>59.031999999999996</v>
      </c>
      <c r="C108" s="179">
        <v>72.631</v>
      </c>
      <c r="D108" s="188"/>
      <c r="E108" s="180"/>
      <c r="F108" s="180"/>
      <c r="G108" s="39"/>
      <c r="N108" s="14"/>
      <c r="AO108" s="6"/>
      <c r="AP108" s="21"/>
      <c r="AQ108" s="14"/>
      <c r="AR108" s="14"/>
      <c r="AS108" s="14"/>
      <c r="AT108" s="14"/>
      <c r="AU108" s="23"/>
      <c r="AV108" s="16"/>
      <c r="AW108" s="16"/>
      <c r="AX108" s="23"/>
      <c r="AY108" s="14"/>
      <c r="AZ108" s="20"/>
    </row>
    <row r="109" spans="1:52" x14ac:dyDescent="0.25">
      <c r="A109" s="189">
        <v>-2</v>
      </c>
      <c r="B109" s="181">
        <v>47.725000000000001</v>
      </c>
      <c r="C109" s="181">
        <v>44.889000000000003</v>
      </c>
      <c r="D109" s="188"/>
      <c r="E109" s="180"/>
      <c r="F109" s="180"/>
      <c r="G109" s="39"/>
      <c r="N109" s="14"/>
      <c r="AO109" s="6"/>
      <c r="AP109" s="13"/>
      <c r="AQ109" s="14"/>
      <c r="AR109" s="14"/>
      <c r="AS109" s="14"/>
      <c r="AT109" s="14"/>
      <c r="AU109" s="14"/>
      <c r="AV109" s="16"/>
      <c r="AW109" s="16"/>
      <c r="AX109" s="23"/>
      <c r="AY109" s="14"/>
      <c r="AZ109" s="20"/>
    </row>
    <row r="110" spans="1:52" x14ac:dyDescent="0.25">
      <c r="A110" s="189">
        <v>-1</v>
      </c>
      <c r="B110" s="181">
        <v>46.424999999999997</v>
      </c>
      <c r="C110" s="181">
        <v>44.023000000000003</v>
      </c>
      <c r="D110" s="188"/>
      <c r="E110" s="182"/>
      <c r="F110" s="182"/>
      <c r="G110" s="39"/>
      <c r="AO110" s="6"/>
      <c r="AP110" s="13"/>
      <c r="AQ110" s="14"/>
      <c r="AR110" s="14"/>
      <c r="AS110" s="14"/>
      <c r="AT110" s="14"/>
      <c r="AU110" s="14"/>
      <c r="AV110" s="16"/>
      <c r="AW110" s="16"/>
      <c r="AX110" s="23"/>
      <c r="AY110" s="14"/>
      <c r="AZ110" s="20"/>
    </row>
    <row r="111" spans="1:52" ht="30" x14ac:dyDescent="0.25">
      <c r="A111" s="189">
        <v>0</v>
      </c>
      <c r="B111" s="181">
        <v>36.316000000000003</v>
      </c>
      <c r="C111" s="181">
        <v>35.183999999999997</v>
      </c>
      <c r="D111" s="194" t="s">
        <v>80</v>
      </c>
      <c r="E111" s="182"/>
      <c r="F111" s="182"/>
      <c r="G111" s="39"/>
      <c r="AO111" s="6"/>
      <c r="AP111" s="13"/>
      <c r="AQ111" s="14"/>
      <c r="AR111" s="14"/>
      <c r="AS111" s="14"/>
      <c r="AT111" s="14"/>
      <c r="AU111" s="14"/>
      <c r="AV111" s="16"/>
      <c r="AW111" s="16"/>
      <c r="AX111" s="23"/>
      <c r="AY111" s="14"/>
      <c r="AZ111" s="20"/>
    </row>
    <row r="112" spans="1:52" ht="18.75" x14ac:dyDescent="0.25">
      <c r="A112" s="189">
        <v>1</v>
      </c>
      <c r="B112" s="181">
        <v>23.972999999999999</v>
      </c>
      <c r="C112" s="181">
        <v>24.981000000000002</v>
      </c>
      <c r="D112" s="188"/>
      <c r="E112" s="182"/>
      <c r="F112" s="182"/>
      <c r="G112" s="56"/>
      <c r="AO112" s="6"/>
      <c r="AP112" s="31"/>
      <c r="AQ112" s="14"/>
      <c r="AR112" s="14"/>
      <c r="AS112" s="14"/>
      <c r="AT112" s="14"/>
      <c r="AU112" s="14"/>
      <c r="AV112" s="16"/>
      <c r="AW112" s="16"/>
      <c r="AX112" s="23"/>
      <c r="AY112" s="14"/>
    </row>
    <row r="113" spans="1:51" x14ac:dyDescent="0.25">
      <c r="A113" s="189">
        <v>2</v>
      </c>
      <c r="B113" s="181">
        <v>22.25</v>
      </c>
      <c r="C113" s="181">
        <v>23.597000000000001</v>
      </c>
      <c r="D113" s="188"/>
      <c r="E113" s="182"/>
      <c r="F113" s="182"/>
      <c r="G113" s="56"/>
      <c r="AO113" s="6"/>
      <c r="AP113" s="13"/>
      <c r="AQ113" s="14"/>
      <c r="AR113" s="14"/>
      <c r="AS113" s="14"/>
      <c r="AT113" s="14"/>
      <c r="AU113" s="14"/>
      <c r="AV113" s="16"/>
      <c r="AW113" s="16"/>
      <c r="AX113" s="23"/>
      <c r="AY113" s="14"/>
    </row>
    <row r="114" spans="1:51" x14ac:dyDescent="0.25">
      <c r="A114" s="189">
        <v>3</v>
      </c>
      <c r="B114" s="181">
        <v>25.233000000000001</v>
      </c>
      <c r="C114" s="181">
        <v>27.109000000000002</v>
      </c>
      <c r="D114" s="188"/>
      <c r="E114" s="182"/>
      <c r="F114" s="182"/>
      <c r="G114" s="56"/>
      <c r="AO114" s="6"/>
      <c r="AP114" s="13"/>
      <c r="AQ114" s="208"/>
      <c r="AR114" s="208"/>
      <c r="AS114" s="208"/>
      <c r="AT114" s="208"/>
      <c r="AU114" s="208"/>
      <c r="AV114" s="22"/>
      <c r="AW114" s="14"/>
      <c r="AX114" s="14"/>
      <c r="AY114" s="14"/>
    </row>
    <row r="115" spans="1:51" ht="45" x14ac:dyDescent="0.25">
      <c r="A115" s="189">
        <v>4</v>
      </c>
      <c r="B115" s="181">
        <v>34.677</v>
      </c>
      <c r="C115" s="181">
        <v>35.311</v>
      </c>
      <c r="D115" s="194" t="s">
        <v>85</v>
      </c>
      <c r="E115" s="182"/>
      <c r="F115" s="182"/>
      <c r="G115" s="56"/>
      <c r="AO115" s="6"/>
      <c r="AP115" s="13"/>
      <c r="AQ115" s="15"/>
      <c r="AR115" s="15"/>
      <c r="AS115" s="15"/>
      <c r="AT115" s="15"/>
      <c r="AU115" s="15"/>
      <c r="AV115" s="14"/>
      <c r="AW115" s="14"/>
      <c r="AX115" s="14"/>
      <c r="AY115" s="14"/>
    </row>
    <row r="116" spans="1:51" x14ac:dyDescent="0.25">
      <c r="A116" s="190">
        <v>5</v>
      </c>
      <c r="B116" s="191">
        <v>29.082000000000001</v>
      </c>
      <c r="C116" s="191">
        <v>29.504000000000001</v>
      </c>
      <c r="D116" s="192" t="s">
        <v>81</v>
      </c>
      <c r="E116" s="183"/>
      <c r="F116" s="183"/>
      <c r="G116" s="56"/>
      <c r="AO116" s="6"/>
      <c r="AP116" s="13"/>
      <c r="AQ116" s="16"/>
      <c r="AR116" s="16"/>
      <c r="AS116" s="16"/>
      <c r="AT116" s="16"/>
      <c r="AU116" s="16"/>
      <c r="AV116" s="14"/>
      <c r="AW116" s="14"/>
      <c r="AX116" s="14"/>
      <c r="AY116" s="14"/>
    </row>
    <row r="117" spans="1:51" x14ac:dyDescent="0.25">
      <c r="A117" s="65"/>
      <c r="B117" s="56"/>
      <c r="C117" s="168"/>
      <c r="D117" s="39"/>
      <c r="E117" s="39"/>
      <c r="F117" s="39"/>
      <c r="G117" s="39"/>
      <c r="AO117" s="6"/>
      <c r="AP117" s="13"/>
      <c r="AQ117" s="16"/>
      <c r="AR117" s="16"/>
      <c r="AS117" s="16"/>
      <c r="AT117" s="16"/>
      <c r="AU117" s="16"/>
      <c r="AV117" s="14"/>
      <c r="AW117" s="14"/>
      <c r="AX117" s="14"/>
      <c r="AY117" s="14"/>
    </row>
    <row r="118" spans="1:51" x14ac:dyDescent="0.25">
      <c r="A118" s="65"/>
      <c r="B118" s="56"/>
      <c r="C118" s="168"/>
      <c r="D118" s="39"/>
      <c r="E118" s="39"/>
      <c r="F118" s="39"/>
      <c r="G118" s="39"/>
      <c r="AO118" s="6"/>
      <c r="AP118" s="13"/>
      <c r="AQ118" s="16"/>
      <c r="AR118" s="16"/>
      <c r="AS118" s="16"/>
      <c r="AT118" s="16"/>
      <c r="AU118" s="16"/>
      <c r="AV118" s="14"/>
      <c r="AW118" s="14"/>
      <c r="AX118" s="14"/>
      <c r="AY118" s="14"/>
    </row>
    <row r="119" spans="1:51" x14ac:dyDescent="0.25">
      <c r="A119" s="65"/>
      <c r="B119" s="56"/>
      <c r="C119" s="168"/>
      <c r="D119" s="39"/>
      <c r="E119" s="39"/>
      <c r="F119" s="39"/>
      <c r="G119" s="39"/>
      <c r="AO119" s="6"/>
      <c r="AP119" s="13"/>
      <c r="AQ119" s="16"/>
      <c r="AR119" s="16"/>
      <c r="AS119" s="16"/>
      <c r="AT119" s="16"/>
      <c r="AU119" s="16"/>
      <c r="AV119" s="14"/>
      <c r="AW119" s="14"/>
      <c r="AX119" s="14"/>
      <c r="AY119" s="14"/>
    </row>
    <row r="120" spans="1:51" x14ac:dyDescent="0.25">
      <c r="B120" s="14"/>
      <c r="C120" s="14"/>
      <c r="D120" s="14"/>
      <c r="E120" s="14"/>
      <c r="F120" s="14"/>
      <c r="G120" s="14"/>
      <c r="AO120" s="6"/>
      <c r="AP120" s="13"/>
      <c r="AQ120" s="16"/>
      <c r="AR120" s="16"/>
      <c r="AS120" s="16"/>
      <c r="AT120" s="16"/>
      <c r="AU120" s="16"/>
      <c r="AV120" s="14"/>
      <c r="AW120" s="14"/>
      <c r="AX120" s="14"/>
      <c r="AY120" s="14"/>
    </row>
    <row r="121" spans="1:51" x14ac:dyDescent="0.25">
      <c r="B121" s="14"/>
      <c r="C121" s="14"/>
      <c r="D121" s="14"/>
      <c r="E121" s="14"/>
      <c r="F121" s="14"/>
      <c r="G121" s="14"/>
      <c r="AO121" s="6"/>
      <c r="AP121" s="13"/>
      <c r="AQ121" s="16"/>
      <c r="AR121" s="16"/>
      <c r="AS121" s="16"/>
      <c r="AT121" s="16"/>
      <c r="AU121" s="16"/>
      <c r="AV121" s="14"/>
      <c r="AW121" s="14"/>
      <c r="AX121" s="14"/>
      <c r="AY121" s="14"/>
    </row>
    <row r="122" spans="1:51" x14ac:dyDescent="0.25">
      <c r="B122" s="14"/>
      <c r="C122" s="14"/>
      <c r="D122" s="14"/>
      <c r="E122" s="14"/>
      <c r="F122" s="14"/>
      <c r="G122" s="14"/>
      <c r="AO122" s="6"/>
      <c r="AP122" s="13"/>
      <c r="AQ122" s="16"/>
      <c r="AR122" s="16"/>
      <c r="AS122" s="16"/>
      <c r="AT122" s="16"/>
      <c r="AU122" s="16"/>
      <c r="AV122" s="14"/>
      <c r="AW122" s="14"/>
      <c r="AX122" s="14"/>
      <c r="AY122" s="14"/>
    </row>
    <row r="123" spans="1:51" x14ac:dyDescent="0.25">
      <c r="B123" s="14"/>
      <c r="C123" s="14"/>
      <c r="D123" s="14"/>
      <c r="E123" s="14"/>
      <c r="F123" s="14"/>
      <c r="G123" s="14"/>
      <c r="AO123" s="6"/>
      <c r="AP123" s="13"/>
      <c r="AQ123" s="16"/>
      <c r="AR123" s="16"/>
      <c r="AS123" s="16"/>
      <c r="AT123" s="16"/>
      <c r="AU123" s="16"/>
      <c r="AV123" s="14"/>
      <c r="AW123" s="14"/>
      <c r="AX123" s="14"/>
      <c r="AY123" s="14"/>
    </row>
    <row r="124" spans="1:51" x14ac:dyDescent="0.25">
      <c r="B124" s="14"/>
      <c r="C124" s="14"/>
      <c r="D124" s="14"/>
      <c r="E124" s="14"/>
      <c r="F124" s="14"/>
      <c r="G124" s="14"/>
      <c r="AO124" s="6"/>
      <c r="AP124" s="13"/>
      <c r="AQ124" s="16"/>
      <c r="AR124" s="16"/>
      <c r="AS124" s="16"/>
      <c r="AT124" s="16"/>
      <c r="AU124" s="16"/>
      <c r="AV124" s="14"/>
      <c r="AW124" s="14"/>
      <c r="AX124" s="14"/>
      <c r="AY124" s="14"/>
    </row>
    <row r="125" spans="1:51" x14ac:dyDescent="0.25">
      <c r="B125" s="14"/>
      <c r="C125" s="14"/>
      <c r="D125" s="14"/>
      <c r="E125" s="14"/>
      <c r="F125" s="14"/>
      <c r="G125" s="14"/>
      <c r="AO125" s="6"/>
      <c r="AP125" s="13"/>
      <c r="AQ125" s="16"/>
      <c r="AR125" s="16"/>
      <c r="AS125" s="16"/>
      <c r="AT125" s="16"/>
      <c r="AU125" s="16"/>
      <c r="AV125" s="14"/>
      <c r="AW125" s="14"/>
      <c r="AX125" s="14"/>
      <c r="AY125" s="14"/>
    </row>
    <row r="126" spans="1:51" x14ac:dyDescent="0.25">
      <c r="AO126" s="6"/>
      <c r="AP126" s="13"/>
      <c r="AQ126" s="16"/>
      <c r="AR126" s="16"/>
      <c r="AS126" s="16"/>
      <c r="AT126" s="16"/>
      <c r="AU126" s="16"/>
      <c r="AV126" s="15"/>
      <c r="AW126" s="27"/>
      <c r="AX126" s="14"/>
      <c r="AY126" s="14"/>
    </row>
    <row r="127" spans="1:51" x14ac:dyDescent="0.25">
      <c r="AO127" s="6"/>
      <c r="AP127" s="13"/>
      <c r="AQ127" s="16"/>
      <c r="AR127" s="16"/>
      <c r="AS127" s="16"/>
      <c r="AT127" s="16"/>
      <c r="AU127" s="16"/>
      <c r="AV127" s="16"/>
      <c r="AW127" s="23"/>
      <c r="AX127" s="14"/>
      <c r="AY127" s="14"/>
    </row>
    <row r="128" spans="1:51" x14ac:dyDescent="0.25">
      <c r="AO128" s="6"/>
      <c r="AP128" s="14"/>
      <c r="AQ128" s="14"/>
      <c r="AR128" s="14"/>
      <c r="AS128" s="14"/>
      <c r="AT128" s="14"/>
      <c r="AU128" s="14"/>
      <c r="AV128" s="16"/>
      <c r="AW128" s="23"/>
      <c r="AX128" s="14"/>
      <c r="AY128" s="14"/>
    </row>
    <row r="129" spans="41:51" x14ac:dyDescent="0.25">
      <c r="AO129" s="6"/>
      <c r="AP129" s="14"/>
      <c r="AQ129" s="14"/>
      <c r="AR129" s="14"/>
      <c r="AS129" s="14"/>
      <c r="AT129" s="14"/>
      <c r="AU129" s="14"/>
      <c r="AV129" s="16"/>
      <c r="AW129" s="23"/>
      <c r="AX129" s="14"/>
      <c r="AY129" s="14"/>
    </row>
    <row r="130" spans="41:51" x14ac:dyDescent="0.25">
      <c r="AO130" s="6"/>
      <c r="AP130" s="14"/>
      <c r="AQ130" s="14"/>
      <c r="AR130" s="14"/>
      <c r="AS130" s="14"/>
      <c r="AT130" s="14"/>
      <c r="AU130" s="14"/>
      <c r="AV130" s="16"/>
      <c r="AW130" s="23"/>
      <c r="AX130" s="14"/>
      <c r="AY130" s="14"/>
    </row>
    <row r="131" spans="41:51" x14ac:dyDescent="0.25">
      <c r="AO131" s="6"/>
      <c r="AP131" s="14"/>
      <c r="AQ131" s="14"/>
      <c r="AR131" s="14"/>
      <c r="AS131" s="14"/>
      <c r="AT131" s="14"/>
      <c r="AU131" s="14"/>
      <c r="AV131" s="16"/>
      <c r="AW131" s="23"/>
      <c r="AX131" s="14"/>
      <c r="AY131" s="14"/>
    </row>
    <row r="132" spans="41:51" x14ac:dyDescent="0.25">
      <c r="AO132" s="6"/>
      <c r="AP132" s="14"/>
      <c r="AQ132" s="14"/>
      <c r="AR132" s="14"/>
      <c r="AS132" s="14"/>
      <c r="AT132" s="14"/>
      <c r="AU132" s="14"/>
      <c r="AV132" s="16"/>
      <c r="AW132" s="23"/>
      <c r="AX132" s="14"/>
      <c r="AY132" s="14"/>
    </row>
    <row r="133" spans="41:51" x14ac:dyDescent="0.25">
      <c r="AO133" s="6"/>
      <c r="AP133" s="14"/>
      <c r="AQ133" s="14"/>
      <c r="AR133" s="14"/>
      <c r="AS133" s="14"/>
      <c r="AT133" s="14"/>
      <c r="AU133" s="14"/>
      <c r="AV133" s="16"/>
      <c r="AW133" s="23"/>
      <c r="AX133" s="14"/>
      <c r="AY133" s="14"/>
    </row>
    <row r="134" spans="41:51" x14ac:dyDescent="0.25">
      <c r="AO134" s="6"/>
      <c r="AP134" s="14"/>
      <c r="AQ134" s="14"/>
      <c r="AR134" s="14"/>
      <c r="AS134" s="14"/>
      <c r="AT134" s="14"/>
      <c r="AU134" s="14"/>
      <c r="AV134" s="16"/>
      <c r="AW134" s="23"/>
      <c r="AX134" s="14"/>
      <c r="AY134" s="14"/>
    </row>
    <row r="135" spans="41:51" x14ac:dyDescent="0.25">
      <c r="AO135" s="6"/>
      <c r="AP135" s="14"/>
      <c r="AQ135" s="14"/>
      <c r="AR135" s="14"/>
      <c r="AS135" s="14"/>
      <c r="AT135" s="14"/>
      <c r="AU135" s="14"/>
      <c r="AV135" s="16"/>
      <c r="AW135" s="23"/>
      <c r="AX135" s="14"/>
      <c r="AY135" s="14"/>
    </row>
    <row r="136" spans="41:51" x14ac:dyDescent="0.25">
      <c r="AO136" s="6"/>
      <c r="AP136" s="14"/>
      <c r="AQ136" s="14"/>
      <c r="AR136" s="14"/>
      <c r="AS136" s="14"/>
      <c r="AT136" s="14"/>
      <c r="AU136" s="14"/>
      <c r="AV136" s="16"/>
      <c r="AW136" s="23"/>
      <c r="AX136" s="14"/>
      <c r="AY136" s="14"/>
    </row>
    <row r="137" spans="41:51" x14ac:dyDescent="0.25">
      <c r="AO137" s="6"/>
      <c r="AP137" s="14"/>
      <c r="AQ137" s="14"/>
      <c r="AR137" s="14"/>
      <c r="AS137" s="14"/>
      <c r="AT137" s="14"/>
      <c r="AU137" s="14"/>
      <c r="AV137" s="16"/>
      <c r="AW137" s="23"/>
      <c r="AX137" s="14"/>
      <c r="AY137" s="14"/>
    </row>
    <row r="138" spans="41:51" x14ac:dyDescent="0.25">
      <c r="AO138" s="6"/>
      <c r="AP138" s="14"/>
      <c r="AQ138" s="14"/>
      <c r="AR138" s="14"/>
      <c r="AS138" s="14"/>
      <c r="AT138" s="14"/>
      <c r="AU138" s="14"/>
      <c r="AV138" s="16"/>
      <c r="AW138" s="23"/>
      <c r="AX138" s="14"/>
      <c r="AY138" s="14"/>
    </row>
    <row r="139" spans="41:51" x14ac:dyDescent="0.25">
      <c r="AO139" s="6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</row>
    <row r="140" spans="41:51" x14ac:dyDescent="0.25"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</row>
  </sheetData>
  <mergeCells count="25">
    <mergeCell ref="BB4:BD4"/>
    <mergeCell ref="BE4:BG4"/>
    <mergeCell ref="AQ114:AU114"/>
    <mergeCell ref="O4:R4"/>
    <mergeCell ref="T4:V4"/>
    <mergeCell ref="X4:Z4"/>
    <mergeCell ref="AB4:AD4"/>
    <mergeCell ref="AF4:AH4"/>
    <mergeCell ref="AV31:AX31"/>
    <mergeCell ref="C4:G4"/>
    <mergeCell ref="H4:I4"/>
    <mergeCell ref="J4:K4"/>
    <mergeCell ref="H18:K18"/>
    <mergeCell ref="B68:D68"/>
    <mergeCell ref="B105:C105"/>
    <mergeCell ref="A105:A106"/>
    <mergeCell ref="B49:F49"/>
    <mergeCell ref="A9:A11"/>
    <mergeCell ref="AQ87:AU87"/>
    <mergeCell ref="AQ104:AR104"/>
    <mergeCell ref="A68:A69"/>
    <mergeCell ref="A18:A30"/>
    <mergeCell ref="A31:A43"/>
    <mergeCell ref="B87:F87"/>
    <mergeCell ref="A87:A88"/>
  </mergeCells>
  <pageMargins left="0.7" right="0.7" top="0.78740157499999996" bottom="0.78740157499999996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"/>
  <sheetViews>
    <sheetView zoomScaleNormal="100" workbookViewId="0">
      <selection activeCell="D26" sqref="D26"/>
    </sheetView>
  </sheetViews>
  <sheetFormatPr baseColWidth="10" defaultRowHeight="15" x14ac:dyDescent="0.25"/>
  <cols>
    <col min="1" max="2" width="13.7109375" customWidth="1"/>
    <col min="3" max="3" width="13.28515625" customWidth="1"/>
    <col min="4" max="4" width="12.7109375" customWidth="1"/>
    <col min="5" max="5" width="12.140625" customWidth="1"/>
    <col min="6" max="6" width="10.85546875" customWidth="1"/>
    <col min="7" max="7" width="11.85546875" customWidth="1"/>
    <col min="8" max="8" width="12.7109375" customWidth="1"/>
    <col min="9" max="9" width="12.28515625" customWidth="1"/>
    <col min="10" max="10" width="13.140625" customWidth="1"/>
    <col min="11" max="11" width="13.42578125" customWidth="1"/>
    <col min="12" max="12" width="17.7109375" customWidth="1"/>
  </cols>
  <sheetData>
    <row r="1" spans="1:12" ht="21" x14ac:dyDescent="0.35">
      <c r="A1" s="176" t="s">
        <v>72</v>
      </c>
    </row>
    <row r="2" spans="1:12" ht="22.5" customHeight="1" x14ac:dyDescent="0.25">
      <c r="A2" s="65"/>
      <c r="B2" s="65"/>
      <c r="C2" s="123"/>
      <c r="D2" s="65"/>
      <c r="E2" s="65"/>
      <c r="F2" s="65"/>
      <c r="G2" s="65"/>
      <c r="H2" s="65"/>
      <c r="I2" s="65"/>
      <c r="J2" s="65"/>
      <c r="K2" s="65"/>
      <c r="L2" s="65"/>
    </row>
    <row r="3" spans="1:12" ht="23.25" customHeight="1" x14ac:dyDescent="0.25">
      <c r="A3" s="65"/>
      <c r="B3" s="212" t="s">
        <v>56</v>
      </c>
      <c r="C3" s="212"/>
      <c r="D3" s="212"/>
      <c r="E3" s="212"/>
      <c r="F3" s="212"/>
      <c r="G3" s="212" t="s">
        <v>21</v>
      </c>
      <c r="H3" s="212"/>
      <c r="I3" s="212" t="s">
        <v>19</v>
      </c>
      <c r="J3" s="212"/>
      <c r="K3" s="105"/>
      <c r="L3" s="65"/>
    </row>
    <row r="4" spans="1:12" ht="34.5" customHeight="1" x14ac:dyDescent="0.25">
      <c r="A4" s="125" t="s">
        <v>0</v>
      </c>
      <c r="B4" s="47" t="s">
        <v>1</v>
      </c>
      <c r="C4" s="160" t="s">
        <v>2</v>
      </c>
      <c r="D4" s="160" t="s">
        <v>3</v>
      </c>
      <c r="E4" s="160" t="s">
        <v>4</v>
      </c>
      <c r="F4" s="148" t="s">
        <v>5</v>
      </c>
      <c r="G4" s="47" t="s">
        <v>26</v>
      </c>
      <c r="H4" s="160" t="s">
        <v>27</v>
      </c>
      <c r="I4" s="47" t="s">
        <v>26</v>
      </c>
      <c r="J4" s="148" t="s">
        <v>27</v>
      </c>
      <c r="K4" s="161" t="s">
        <v>8</v>
      </c>
      <c r="L4" s="69"/>
    </row>
    <row r="5" spans="1:12" ht="14.25" customHeight="1" x14ac:dyDescent="0.25">
      <c r="A5" s="70">
        <v>30</v>
      </c>
      <c r="B5" s="73">
        <v>4.9000000000000004</v>
      </c>
      <c r="C5" s="74">
        <v>3.66</v>
      </c>
      <c r="D5" s="74">
        <v>3.03</v>
      </c>
      <c r="E5" s="74">
        <v>2.2000000000000002</v>
      </c>
      <c r="F5" s="75">
        <v>1.58</v>
      </c>
      <c r="G5" s="73">
        <f>(B5-D5)/2</f>
        <v>0.93500000000000028</v>
      </c>
      <c r="H5" s="74">
        <f>(D5-F5)/1.5</f>
        <v>0.96666666666666645</v>
      </c>
      <c r="I5" s="86">
        <f>(100-((100*D5)/B5))/2</f>
        <v>19.081632653061227</v>
      </c>
      <c r="J5" s="87">
        <f>(100-((100*F5)/D5))/1.5</f>
        <v>31.903190319031903</v>
      </c>
      <c r="K5" s="156">
        <f>B5/F5</f>
        <v>3.1012658227848102</v>
      </c>
      <c r="L5" s="69"/>
    </row>
    <row r="6" spans="1:12" ht="14.25" customHeight="1" x14ac:dyDescent="0.25">
      <c r="A6" s="71">
        <v>40</v>
      </c>
      <c r="B6" s="73">
        <v>4.08</v>
      </c>
      <c r="C6" s="74">
        <v>3.08</v>
      </c>
      <c r="D6" s="74">
        <v>2.5</v>
      </c>
      <c r="E6" s="74">
        <v>1.87</v>
      </c>
      <c r="F6" s="75">
        <v>1.32</v>
      </c>
      <c r="G6" s="73">
        <f t="shared" ref="G6:G15" si="0">(B6-D6)/2</f>
        <v>0.79</v>
      </c>
      <c r="H6" s="74">
        <f t="shared" ref="H6:H15" si="1">(D6-F6)/1.5</f>
        <v>0.78666666666666663</v>
      </c>
      <c r="I6" s="86">
        <f t="shared" ref="I6:I16" si="2">(100-((100*D6)/B6))/2</f>
        <v>19.362745098039216</v>
      </c>
      <c r="J6" s="87">
        <f t="shared" ref="J6:J16" si="3">(100-((100*F6)/D6))/1.5</f>
        <v>31.466666666666669</v>
      </c>
      <c r="K6" s="157">
        <f t="shared" ref="K6:K16" si="4">B6/F6</f>
        <v>3.0909090909090908</v>
      </c>
      <c r="L6" s="69"/>
    </row>
    <row r="7" spans="1:12" ht="14.25" customHeight="1" x14ac:dyDescent="0.25">
      <c r="A7" s="71">
        <v>45</v>
      </c>
      <c r="B7" s="73">
        <v>3.81</v>
      </c>
      <c r="C7" s="74">
        <v>2.86</v>
      </c>
      <c r="D7" s="74">
        <v>2.3199999999999998</v>
      </c>
      <c r="E7" s="74">
        <v>1.7</v>
      </c>
      <c r="F7" s="75">
        <v>1.24</v>
      </c>
      <c r="G7" s="73">
        <f t="shared" si="0"/>
        <v>0.74500000000000011</v>
      </c>
      <c r="H7" s="74">
        <f>(D7-F7)/1.5</f>
        <v>0.71999999999999986</v>
      </c>
      <c r="I7" s="86">
        <f t="shared" si="2"/>
        <v>19.553805774278221</v>
      </c>
      <c r="J7" s="87">
        <f>(100-((100*F7)/D7))/1.5</f>
        <v>31.034482758620687</v>
      </c>
      <c r="K7" s="157">
        <f t="shared" si="4"/>
        <v>3.0725806451612905</v>
      </c>
      <c r="L7" s="69"/>
    </row>
    <row r="8" spans="1:12" ht="14.25" customHeight="1" x14ac:dyDescent="0.25">
      <c r="A8" s="71">
        <v>50</v>
      </c>
      <c r="B8" s="80">
        <v>3.44</v>
      </c>
      <c r="C8" s="81">
        <v>2.5299999999999998</v>
      </c>
      <c r="D8" s="81">
        <v>2.02</v>
      </c>
      <c r="E8" s="81">
        <v>1.51</v>
      </c>
      <c r="F8" s="82">
        <v>1.08</v>
      </c>
      <c r="G8" s="73">
        <f t="shared" si="0"/>
        <v>0.71</v>
      </c>
      <c r="H8" s="74">
        <f t="shared" si="1"/>
        <v>0.62666666666666659</v>
      </c>
      <c r="I8" s="86">
        <f t="shared" si="2"/>
        <v>20.63953488372093</v>
      </c>
      <c r="J8" s="87">
        <f t="shared" si="3"/>
        <v>31.023102310231025</v>
      </c>
      <c r="K8" s="157">
        <f t="shared" si="4"/>
        <v>3.1851851851851851</v>
      </c>
      <c r="L8" s="69"/>
    </row>
    <row r="9" spans="1:12" ht="14.25" customHeight="1" x14ac:dyDescent="0.25">
      <c r="A9" s="71">
        <v>55</v>
      </c>
      <c r="B9" s="73">
        <v>3.04</v>
      </c>
      <c r="C9" s="74">
        <v>2.2999999999999998</v>
      </c>
      <c r="D9" s="74">
        <v>1.79</v>
      </c>
      <c r="E9" s="74">
        <v>1.36</v>
      </c>
      <c r="F9" s="75">
        <v>0.98</v>
      </c>
      <c r="G9" s="73">
        <f t="shared" si="0"/>
        <v>0.625</v>
      </c>
      <c r="H9" s="74">
        <f t="shared" si="1"/>
        <v>0.54</v>
      </c>
      <c r="I9" s="86">
        <f t="shared" si="2"/>
        <v>20.559210526315791</v>
      </c>
      <c r="J9" s="87">
        <f t="shared" si="3"/>
        <v>30.16759776536313</v>
      </c>
      <c r="K9" s="157">
        <f t="shared" si="4"/>
        <v>3.1020408163265305</v>
      </c>
      <c r="L9" s="69"/>
    </row>
    <row r="10" spans="1:12" ht="14.25" customHeight="1" x14ac:dyDescent="0.25">
      <c r="A10" s="71">
        <v>57.5</v>
      </c>
      <c r="B10" s="73">
        <v>2.65</v>
      </c>
      <c r="C10" s="74">
        <v>2.08</v>
      </c>
      <c r="D10" s="74">
        <v>1.65</v>
      </c>
      <c r="E10" s="74">
        <v>1.24</v>
      </c>
      <c r="F10" s="75">
        <v>0.9</v>
      </c>
      <c r="G10" s="73">
        <f t="shared" si="0"/>
        <v>0.5</v>
      </c>
      <c r="H10" s="74">
        <f t="shared" si="1"/>
        <v>0.49999999999999994</v>
      </c>
      <c r="I10" s="86">
        <f>(100-((100*D10)/B10))/2</f>
        <v>18.867924528301884</v>
      </c>
      <c r="J10" s="87">
        <f t="shared" si="3"/>
        <v>30.303030303030301</v>
      </c>
      <c r="K10" s="157">
        <f t="shared" si="4"/>
        <v>2.9444444444444442</v>
      </c>
      <c r="L10" s="69"/>
    </row>
    <row r="11" spans="1:12" ht="14.25" customHeight="1" x14ac:dyDescent="0.25">
      <c r="A11" s="71">
        <v>60</v>
      </c>
      <c r="B11" s="73">
        <v>2.65</v>
      </c>
      <c r="C11" s="74">
        <v>1.99</v>
      </c>
      <c r="D11" s="74">
        <v>1.62</v>
      </c>
      <c r="E11" s="74">
        <v>1.19</v>
      </c>
      <c r="F11" s="75">
        <v>0.87</v>
      </c>
      <c r="G11" s="73">
        <f>(B11-D11)/2</f>
        <v>0.5149999999999999</v>
      </c>
      <c r="H11" s="74">
        <f>(D11-F11)/1.5</f>
        <v>0.50000000000000011</v>
      </c>
      <c r="I11" s="86">
        <f t="shared" si="2"/>
        <v>19.433962264150942</v>
      </c>
      <c r="J11" s="87">
        <f t="shared" si="3"/>
        <v>30.8641975308642</v>
      </c>
      <c r="K11" s="157">
        <f t="shared" si="4"/>
        <v>3.0459770114942528</v>
      </c>
      <c r="L11" s="69"/>
    </row>
    <row r="12" spans="1:12" ht="14.25" customHeight="1" x14ac:dyDescent="0.25">
      <c r="A12" s="71">
        <v>62</v>
      </c>
      <c r="B12" s="73">
        <v>2.17</v>
      </c>
      <c r="C12" s="74">
        <v>1.47</v>
      </c>
      <c r="D12" s="74">
        <v>1.31</v>
      </c>
      <c r="E12" s="74">
        <v>0.98</v>
      </c>
      <c r="F12" s="75">
        <v>0.82</v>
      </c>
      <c r="G12" s="73">
        <f t="shared" si="0"/>
        <v>0.42999999999999994</v>
      </c>
      <c r="H12" s="74">
        <f t="shared" si="1"/>
        <v>0.32666666666666672</v>
      </c>
      <c r="I12" s="86">
        <f t="shared" si="2"/>
        <v>19.815668202764975</v>
      </c>
      <c r="J12" s="87">
        <f t="shared" si="3"/>
        <v>24.936386768447836</v>
      </c>
      <c r="K12" s="157">
        <f t="shared" si="4"/>
        <v>2.6463414634146343</v>
      </c>
      <c r="L12" s="69"/>
    </row>
    <row r="13" spans="1:12" ht="14.25" customHeight="1" x14ac:dyDescent="0.25">
      <c r="A13" s="71">
        <v>64</v>
      </c>
      <c r="B13" s="76">
        <v>1.99</v>
      </c>
      <c r="C13" s="77">
        <v>1.49</v>
      </c>
      <c r="D13" s="77">
        <v>1.0900000000000001</v>
      </c>
      <c r="E13" s="77">
        <v>0.92</v>
      </c>
      <c r="F13" s="78">
        <v>0.63</v>
      </c>
      <c r="G13" s="73">
        <f t="shared" si="0"/>
        <v>0.44999999999999996</v>
      </c>
      <c r="H13" s="74">
        <f t="shared" si="1"/>
        <v>0.3066666666666667</v>
      </c>
      <c r="I13" s="86">
        <f t="shared" si="2"/>
        <v>22.613065326633162</v>
      </c>
      <c r="J13" s="87">
        <f t="shared" si="3"/>
        <v>28.13455657492355</v>
      </c>
      <c r="K13" s="157">
        <f t="shared" si="4"/>
        <v>3.1587301587301586</v>
      </c>
      <c r="L13" s="69"/>
    </row>
    <row r="14" spans="1:12" ht="14.25" customHeight="1" x14ac:dyDescent="0.25">
      <c r="A14" s="71">
        <v>65</v>
      </c>
      <c r="B14" s="73">
        <v>1.71</v>
      </c>
      <c r="C14" s="74">
        <v>1.35</v>
      </c>
      <c r="D14" s="74">
        <v>1.1000000000000001</v>
      </c>
      <c r="E14" s="74">
        <v>0.86</v>
      </c>
      <c r="F14" s="75">
        <v>0.65</v>
      </c>
      <c r="G14" s="73">
        <f t="shared" si="0"/>
        <v>0.30499999999999994</v>
      </c>
      <c r="H14" s="74">
        <f t="shared" si="1"/>
        <v>0.30000000000000004</v>
      </c>
      <c r="I14" s="86">
        <f t="shared" si="2"/>
        <v>17.836257309941516</v>
      </c>
      <c r="J14" s="87">
        <f t="shared" si="3"/>
        <v>27.272727272727277</v>
      </c>
      <c r="K14" s="157">
        <f t="shared" si="4"/>
        <v>2.6307692307692307</v>
      </c>
      <c r="L14" s="69"/>
    </row>
    <row r="15" spans="1:12" ht="14.25" customHeight="1" x14ac:dyDescent="0.25">
      <c r="A15" s="71">
        <v>66</v>
      </c>
      <c r="B15" s="73">
        <v>1.42</v>
      </c>
      <c r="C15" s="74">
        <v>1.1100000000000001</v>
      </c>
      <c r="D15" s="74">
        <v>0.89</v>
      </c>
      <c r="E15" s="74">
        <v>0.65</v>
      </c>
      <c r="F15" s="75">
        <v>0.56999999999999995</v>
      </c>
      <c r="G15" s="73">
        <f t="shared" si="0"/>
        <v>0.26499999999999996</v>
      </c>
      <c r="H15" s="74">
        <f t="shared" si="1"/>
        <v>0.21333333333333337</v>
      </c>
      <c r="I15" s="86">
        <f t="shared" si="2"/>
        <v>18.661971830985912</v>
      </c>
      <c r="J15" s="87">
        <f t="shared" si="3"/>
        <v>23.970037453183522</v>
      </c>
      <c r="K15" s="157">
        <f t="shared" si="4"/>
        <v>2.4912280701754388</v>
      </c>
      <c r="L15" s="69"/>
    </row>
    <row r="16" spans="1:12" ht="14.25" customHeight="1" x14ac:dyDescent="0.25">
      <c r="A16" s="79">
        <v>69</v>
      </c>
      <c r="B16" s="80">
        <v>1.33</v>
      </c>
      <c r="C16" s="81">
        <v>0.99</v>
      </c>
      <c r="D16" s="81">
        <v>0.81</v>
      </c>
      <c r="E16" s="81">
        <v>0.65</v>
      </c>
      <c r="F16" s="82">
        <v>0.2</v>
      </c>
      <c r="G16" s="73">
        <f>(B16-D16)/2</f>
        <v>0.26</v>
      </c>
      <c r="H16" s="74">
        <f>(D16-F16)/1.5</f>
        <v>0.40666666666666673</v>
      </c>
      <c r="I16" s="86">
        <f t="shared" si="2"/>
        <v>19.548872180451131</v>
      </c>
      <c r="J16" s="87">
        <f t="shared" si="3"/>
        <v>50.205761316872433</v>
      </c>
      <c r="K16" s="158">
        <f t="shared" si="4"/>
        <v>6.65</v>
      </c>
      <c r="L16" s="69"/>
    </row>
    <row r="17" spans="1:12" ht="14.25" customHeight="1" x14ac:dyDescent="0.25">
      <c r="A17" s="71"/>
      <c r="B17" s="73"/>
      <c r="C17" s="74"/>
      <c r="D17" s="74"/>
      <c r="E17" s="74"/>
      <c r="F17" s="226" t="s">
        <v>54</v>
      </c>
      <c r="G17" s="126">
        <f>AVERAGE(G5:G8)</f>
        <v>0.79500000000000015</v>
      </c>
      <c r="H17" s="126">
        <f>AVERAGE(H5:H8)</f>
        <v>0.7749999999999998</v>
      </c>
      <c r="I17" s="126">
        <f>AVERAGE(I5:I8)</f>
        <v>19.659429602274898</v>
      </c>
      <c r="J17" s="153">
        <f>AVERAGE(J5:J8)</f>
        <v>31.356860513637571</v>
      </c>
      <c r="K17" s="63">
        <f>AVERAGE(K5:K16)</f>
        <v>3.2599559949495887</v>
      </c>
      <c r="L17" s="69" t="s">
        <v>57</v>
      </c>
    </row>
    <row r="18" spans="1:12" ht="20.25" customHeight="1" x14ac:dyDescent="0.25">
      <c r="A18" s="127"/>
      <c r="B18" s="33"/>
      <c r="C18" s="33"/>
      <c r="D18" s="33"/>
      <c r="E18" s="33"/>
      <c r="F18" s="227"/>
      <c r="G18" s="126">
        <f>AVERAGE(G9:G12)</f>
        <v>0.51749999999999996</v>
      </c>
      <c r="H18" s="126">
        <f>AVERAGE(H9:H12)</f>
        <v>0.46666666666666667</v>
      </c>
      <c r="I18" s="126">
        <f>AVERAGE(I9:I12)</f>
        <v>19.669191380383399</v>
      </c>
      <c r="J18" s="153">
        <f>AVERAGE(J9:J12)</f>
        <v>29.067803091926365</v>
      </c>
      <c r="K18" s="165">
        <f>STDEVP(K5:K16)</f>
        <v>1.0460528107950051</v>
      </c>
      <c r="L18" s="69" t="s">
        <v>64</v>
      </c>
    </row>
    <row r="19" spans="1:12" ht="18.75" customHeight="1" x14ac:dyDescent="0.25">
      <c r="A19" s="65"/>
      <c r="B19" s="56"/>
      <c r="C19" s="56"/>
      <c r="D19" s="56"/>
      <c r="E19" s="56"/>
      <c r="F19" s="228"/>
      <c r="G19" s="154">
        <f>AVERAGE(G13:G16)</f>
        <v>0.31999999999999995</v>
      </c>
      <c r="H19" s="154">
        <f>AVERAGE(H13:H16)</f>
        <v>0.3066666666666667</v>
      </c>
      <c r="I19" s="154">
        <f>AVERAGE(I13:I16)</f>
        <v>19.665041662002931</v>
      </c>
      <c r="J19" s="155">
        <f>AVERAGE(J13:J16)</f>
        <v>32.395770654426698</v>
      </c>
      <c r="K19" s="65"/>
      <c r="L19" s="69"/>
    </row>
    <row r="20" spans="1:12" ht="33" customHeight="1" x14ac:dyDescent="0.25">
      <c r="A20" s="65"/>
      <c r="B20" s="65"/>
      <c r="C20" s="56"/>
      <c r="D20" s="52"/>
      <c r="E20" s="56"/>
      <c r="F20" s="56"/>
      <c r="G20" s="56"/>
      <c r="H20" s="56"/>
      <c r="I20" s="56"/>
      <c r="J20" s="56"/>
      <c r="K20" s="56"/>
      <c r="L20" s="65"/>
    </row>
    <row r="21" spans="1:12" ht="14.25" customHeight="1" x14ac:dyDescent="0.25">
      <c r="A21" s="65"/>
      <c r="B21" s="56"/>
      <c r="C21" s="52"/>
      <c r="D21" s="56"/>
      <c r="E21" s="56"/>
      <c r="F21" s="56"/>
      <c r="G21" s="56"/>
      <c r="H21" s="56"/>
      <c r="I21" s="56"/>
      <c r="J21" s="56"/>
      <c r="K21" s="65"/>
    </row>
    <row r="22" spans="1:12" ht="14.25" customHeight="1" x14ac:dyDescent="0.25">
      <c r="A22" s="65"/>
      <c r="B22" s="56"/>
      <c r="C22" s="52"/>
      <c r="D22" s="56"/>
      <c r="E22" s="56"/>
      <c r="F22" s="56"/>
      <c r="G22" s="56"/>
      <c r="H22" s="56"/>
      <c r="I22" s="56"/>
      <c r="J22" s="56"/>
      <c r="K22" s="65"/>
    </row>
    <row r="23" spans="1:12" ht="14.25" customHeight="1" x14ac:dyDescent="0.25">
      <c r="A23" s="65"/>
      <c r="B23" s="56"/>
      <c r="C23" s="52"/>
      <c r="D23" s="56"/>
      <c r="E23" s="56"/>
      <c r="F23" s="56"/>
      <c r="G23" s="56"/>
      <c r="H23" s="56"/>
      <c r="I23" s="56"/>
      <c r="J23" s="56"/>
      <c r="K23" s="65"/>
    </row>
    <row r="24" spans="1:12" ht="14.25" customHeight="1" x14ac:dyDescent="0.25">
      <c r="B24" s="14"/>
      <c r="C24" s="13"/>
      <c r="D24" s="14"/>
      <c r="E24" s="14"/>
      <c r="F24" s="14"/>
      <c r="G24" s="14"/>
      <c r="H24" s="14"/>
      <c r="I24" s="14"/>
      <c r="J24" s="14"/>
    </row>
    <row r="25" spans="1:12" ht="14.25" customHeight="1" x14ac:dyDescent="0.25">
      <c r="C25" s="14"/>
      <c r="D25" s="13"/>
      <c r="E25" s="14"/>
      <c r="F25" s="14"/>
      <c r="G25" s="14"/>
      <c r="H25" s="14"/>
      <c r="I25" s="14"/>
      <c r="J25" s="14"/>
      <c r="K25" s="14"/>
    </row>
    <row r="26" spans="1:12" ht="14.25" customHeight="1" x14ac:dyDescent="0.25">
      <c r="C26" s="14"/>
      <c r="D26" s="13"/>
      <c r="E26" s="14"/>
      <c r="F26" s="14"/>
      <c r="G26" s="14"/>
      <c r="H26" s="14"/>
      <c r="I26" s="14"/>
      <c r="J26" s="14"/>
      <c r="K26" s="14"/>
    </row>
    <row r="27" spans="1:12" ht="14.25" customHeight="1" x14ac:dyDescent="0.25">
      <c r="C27" s="14"/>
      <c r="D27" s="13"/>
      <c r="E27" s="14"/>
      <c r="F27" s="14"/>
      <c r="G27" s="14"/>
      <c r="H27" s="14"/>
      <c r="I27" s="14"/>
      <c r="J27" s="14"/>
      <c r="K27" s="14"/>
    </row>
    <row r="28" spans="1:12" ht="14.25" customHeight="1" x14ac:dyDescent="0.25">
      <c r="C28" s="14"/>
      <c r="D28" s="13"/>
      <c r="E28" s="14"/>
      <c r="F28" s="14"/>
      <c r="G28" s="14"/>
      <c r="H28" s="14"/>
      <c r="I28" s="14"/>
      <c r="J28" s="14"/>
      <c r="K28" s="14"/>
    </row>
    <row r="29" spans="1:12" x14ac:dyDescent="0.25">
      <c r="C29" s="14"/>
      <c r="D29" s="13"/>
      <c r="E29" s="14"/>
      <c r="F29" s="14"/>
      <c r="G29" s="14"/>
      <c r="H29" s="14"/>
      <c r="I29" s="14"/>
      <c r="J29" s="14"/>
      <c r="K29" s="14"/>
    </row>
    <row r="30" spans="1:12" x14ac:dyDescent="0.25">
      <c r="C30" s="14"/>
      <c r="D30" s="13"/>
      <c r="E30" s="14"/>
      <c r="F30" s="14"/>
      <c r="G30" s="14"/>
      <c r="H30" s="14"/>
      <c r="I30" s="14"/>
      <c r="J30" s="14"/>
      <c r="K30" s="14"/>
    </row>
    <row r="31" spans="1:12" x14ac:dyDescent="0.25">
      <c r="C31" s="14"/>
      <c r="D31" s="13"/>
      <c r="E31" s="14"/>
      <c r="F31" s="14"/>
      <c r="G31" s="14"/>
      <c r="H31" s="14"/>
      <c r="I31" s="14"/>
      <c r="J31" s="14"/>
      <c r="K31" s="14"/>
    </row>
    <row r="32" spans="1:12" x14ac:dyDescent="0.25">
      <c r="A32" s="14"/>
      <c r="B32" s="14"/>
      <c r="C32" s="14"/>
      <c r="D32" s="13"/>
      <c r="E32" s="14"/>
      <c r="F32" s="14"/>
      <c r="G32" s="14"/>
      <c r="H32" s="14"/>
      <c r="I32" s="14"/>
      <c r="J32" s="14"/>
      <c r="K32" s="14"/>
    </row>
    <row r="33" spans="1:11" ht="15.75" x14ac:dyDescent="0.25">
      <c r="A33" s="14"/>
      <c r="B33" s="225"/>
      <c r="C33" s="225"/>
      <c r="D33" s="225"/>
      <c r="E33" s="14"/>
      <c r="F33" s="14"/>
      <c r="G33" s="14"/>
      <c r="H33" s="14"/>
      <c r="I33" s="14"/>
      <c r="J33" s="14"/>
      <c r="K33" s="14"/>
    </row>
    <row r="34" spans="1:11" ht="18.75" x14ac:dyDescent="0.3">
      <c r="A34" s="14"/>
      <c r="B34" s="37"/>
      <c r="C34" s="14"/>
      <c r="D34" s="14"/>
      <c r="E34" s="14"/>
      <c r="F34" s="14"/>
      <c r="G34" s="14"/>
      <c r="H34" s="14"/>
      <c r="I34" s="14"/>
      <c r="J34" s="14"/>
      <c r="K34" s="14"/>
    </row>
    <row r="35" spans="1:11" ht="19.5" customHeight="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</row>
    <row r="36" spans="1:11" ht="16.5" customHeight="1" x14ac:dyDescent="0.25">
      <c r="A36" s="14"/>
      <c r="B36" s="13"/>
      <c r="C36" s="13"/>
      <c r="D36" s="13"/>
      <c r="E36" s="14"/>
      <c r="F36" s="14"/>
      <c r="G36" s="14"/>
      <c r="H36" s="14"/>
      <c r="I36" s="14"/>
      <c r="J36" s="14"/>
      <c r="K36" s="14"/>
    </row>
    <row r="37" spans="1:11" ht="18.75" customHeight="1" x14ac:dyDescent="0.25">
      <c r="A37" s="14"/>
      <c r="B37" s="13"/>
      <c r="C37" s="13"/>
      <c r="D37" s="13"/>
      <c r="E37" s="14"/>
    </row>
    <row r="38" spans="1:11" ht="17.25" customHeight="1" x14ac:dyDescent="0.25">
      <c r="A38" s="14"/>
      <c r="B38" s="13"/>
      <c r="C38" s="13"/>
      <c r="D38" s="13"/>
      <c r="E38" s="14"/>
    </row>
    <row r="39" spans="1:11" ht="16.5" customHeight="1" x14ac:dyDescent="0.25">
      <c r="A39" s="14"/>
      <c r="B39" s="13"/>
      <c r="C39" s="13"/>
      <c r="D39" s="13"/>
      <c r="E39" s="14"/>
    </row>
    <row r="40" spans="1:11" ht="15.75" customHeight="1" x14ac:dyDescent="0.25">
      <c r="A40" s="14"/>
      <c r="B40" s="13"/>
      <c r="C40" s="13"/>
      <c r="D40" s="13"/>
      <c r="E40" s="14"/>
    </row>
    <row r="41" spans="1:11" ht="15" customHeight="1" x14ac:dyDescent="0.25">
      <c r="A41" s="14"/>
      <c r="B41" s="14"/>
      <c r="C41" s="13"/>
      <c r="D41" s="13"/>
      <c r="E41" s="14"/>
    </row>
    <row r="42" spans="1:11" ht="15.75" customHeight="1" x14ac:dyDescent="0.25">
      <c r="A42" s="14"/>
      <c r="B42" s="14"/>
      <c r="C42" s="16"/>
      <c r="D42" s="13"/>
      <c r="E42" s="14"/>
    </row>
    <row r="43" spans="1:11" ht="18" customHeight="1" x14ac:dyDescent="0.25">
      <c r="A43" s="14"/>
      <c r="B43" s="14"/>
      <c r="C43" s="16"/>
      <c r="D43" s="13"/>
      <c r="E43" s="14"/>
    </row>
    <row r="44" spans="1:11" ht="19.5" customHeight="1" x14ac:dyDescent="0.25">
      <c r="A44" s="14"/>
      <c r="B44" s="14"/>
      <c r="C44" s="14"/>
      <c r="D44" s="14"/>
      <c r="E44" s="14"/>
    </row>
    <row r="45" spans="1:11" ht="17.25" customHeight="1" x14ac:dyDescent="0.3">
      <c r="A45" s="14"/>
      <c r="B45" s="37"/>
      <c r="C45" s="14"/>
      <c r="D45" s="14"/>
      <c r="E45" s="14"/>
    </row>
    <row r="46" spans="1:11" ht="15.75" customHeight="1" x14ac:dyDescent="0.25">
      <c r="A46" s="14"/>
      <c r="B46" s="14"/>
      <c r="C46" s="14"/>
      <c r="D46" s="14"/>
      <c r="E46" s="14"/>
    </row>
    <row r="47" spans="1:11" ht="17.25" customHeight="1" x14ac:dyDescent="0.25">
      <c r="A47" s="14"/>
      <c r="B47" s="13"/>
      <c r="C47" s="13"/>
      <c r="D47" s="13"/>
      <c r="E47" s="14"/>
    </row>
    <row r="48" spans="1:11" x14ac:dyDescent="0.25">
      <c r="A48" s="14"/>
      <c r="B48" s="13"/>
      <c r="C48" s="13"/>
      <c r="D48" s="13"/>
      <c r="E48" s="14"/>
    </row>
    <row r="49" spans="1:5" x14ac:dyDescent="0.25">
      <c r="A49" s="14"/>
      <c r="B49" s="13"/>
      <c r="C49" s="13"/>
      <c r="D49" s="13"/>
      <c r="E49" s="14"/>
    </row>
    <row r="50" spans="1:5" x14ac:dyDescent="0.25">
      <c r="A50" s="14"/>
      <c r="B50" s="13"/>
      <c r="C50" s="13"/>
      <c r="D50" s="13"/>
      <c r="E50" s="14"/>
    </row>
    <row r="51" spans="1:5" x14ac:dyDescent="0.25">
      <c r="A51" s="14"/>
      <c r="B51" s="13"/>
      <c r="C51" s="13"/>
      <c r="D51" s="13"/>
      <c r="E51" s="14"/>
    </row>
    <row r="52" spans="1:5" x14ac:dyDescent="0.25">
      <c r="A52" s="14"/>
      <c r="B52" s="13"/>
      <c r="C52" s="13"/>
      <c r="D52" s="13"/>
      <c r="E52" s="14"/>
    </row>
    <row r="53" spans="1:5" x14ac:dyDescent="0.25">
      <c r="A53" s="14"/>
      <c r="B53" s="14"/>
      <c r="C53" s="16"/>
      <c r="D53" s="13"/>
      <c r="E53" s="14"/>
    </row>
    <row r="54" spans="1:5" x14ac:dyDescent="0.25">
      <c r="A54" s="14"/>
      <c r="B54" s="14"/>
      <c r="C54" s="16"/>
      <c r="D54" s="16"/>
      <c r="E54" s="14"/>
    </row>
    <row r="55" spans="1:5" x14ac:dyDescent="0.25">
      <c r="A55" s="14"/>
      <c r="B55" s="14"/>
      <c r="C55" s="16"/>
      <c r="D55" s="16"/>
      <c r="E55" s="14"/>
    </row>
    <row r="56" spans="1:5" x14ac:dyDescent="0.25">
      <c r="A56" s="14"/>
      <c r="B56" s="14"/>
      <c r="C56" s="16"/>
      <c r="D56" s="16"/>
      <c r="E56" s="14"/>
    </row>
    <row r="57" spans="1:5" x14ac:dyDescent="0.25">
      <c r="A57" s="14"/>
      <c r="B57" s="14"/>
      <c r="C57" s="16"/>
      <c r="D57" s="38"/>
      <c r="E57" s="14"/>
    </row>
    <row r="58" spans="1:5" x14ac:dyDescent="0.25">
      <c r="A58" s="14"/>
      <c r="B58" s="14"/>
      <c r="C58" s="16"/>
      <c r="D58" s="16"/>
      <c r="E58" s="14"/>
    </row>
    <row r="59" spans="1:5" x14ac:dyDescent="0.25">
      <c r="A59" s="14"/>
      <c r="B59" s="14"/>
      <c r="C59" s="16"/>
      <c r="D59" s="38"/>
      <c r="E59" s="14"/>
    </row>
    <row r="60" spans="1:5" ht="18.75" x14ac:dyDescent="0.3">
      <c r="A60" s="14"/>
      <c r="B60" s="37"/>
      <c r="C60" s="14"/>
      <c r="D60" s="14"/>
      <c r="E60" s="14"/>
    </row>
    <row r="61" spans="1:5" x14ac:dyDescent="0.25">
      <c r="A61" s="14"/>
      <c r="B61" s="14"/>
      <c r="C61" s="14"/>
      <c r="D61" s="14"/>
      <c r="E61" s="14"/>
    </row>
    <row r="62" spans="1:5" x14ac:dyDescent="0.25">
      <c r="A62" s="14"/>
      <c r="B62" s="13"/>
      <c r="C62" s="13"/>
      <c r="D62" s="13"/>
      <c r="E62" s="14"/>
    </row>
    <row r="63" spans="1:5" x14ac:dyDescent="0.25">
      <c r="A63" s="14"/>
      <c r="B63" s="13"/>
      <c r="C63" s="13"/>
      <c r="D63" s="13"/>
      <c r="E63" s="14"/>
    </row>
    <row r="64" spans="1:5" x14ac:dyDescent="0.25">
      <c r="A64" s="14"/>
      <c r="B64" s="13"/>
      <c r="C64" s="13"/>
      <c r="D64" s="13"/>
      <c r="E64" s="14"/>
    </row>
    <row r="65" spans="1:5" x14ac:dyDescent="0.25">
      <c r="A65" s="14"/>
      <c r="B65" s="13"/>
      <c r="C65" s="13"/>
      <c r="D65" s="13"/>
      <c r="E65" s="14"/>
    </row>
    <row r="66" spans="1:5" x14ac:dyDescent="0.25">
      <c r="A66" s="14"/>
      <c r="B66" s="13"/>
      <c r="C66" s="13"/>
      <c r="D66" s="13"/>
      <c r="E66" s="14"/>
    </row>
    <row r="67" spans="1:5" x14ac:dyDescent="0.25">
      <c r="A67" s="14"/>
      <c r="B67" s="13"/>
      <c r="C67" s="13"/>
      <c r="D67" s="13"/>
      <c r="E67" s="14"/>
    </row>
    <row r="68" spans="1:5" x14ac:dyDescent="0.25">
      <c r="A68" s="14"/>
      <c r="B68" s="14"/>
      <c r="C68" s="16"/>
      <c r="D68" s="13"/>
      <c r="E68" s="14"/>
    </row>
    <row r="69" spans="1:5" x14ac:dyDescent="0.25">
      <c r="A69" s="14"/>
      <c r="B69" s="14"/>
      <c r="C69" s="16"/>
      <c r="D69" s="16"/>
      <c r="E69" s="14"/>
    </row>
    <row r="70" spans="1:5" x14ac:dyDescent="0.25">
      <c r="A70" s="14"/>
      <c r="B70" s="14"/>
      <c r="C70" s="16"/>
      <c r="D70" s="16"/>
      <c r="E70" s="14"/>
    </row>
    <row r="71" spans="1:5" x14ac:dyDescent="0.25">
      <c r="A71" s="14"/>
      <c r="B71" s="14"/>
      <c r="C71" s="16"/>
      <c r="D71" s="16"/>
      <c r="E71" s="14"/>
    </row>
    <row r="72" spans="1:5" x14ac:dyDescent="0.25">
      <c r="A72" s="14"/>
      <c r="B72" s="14"/>
      <c r="C72" s="16"/>
      <c r="D72" s="38"/>
      <c r="E72" s="14"/>
    </row>
    <row r="73" spans="1:5" x14ac:dyDescent="0.25">
      <c r="A73" s="14"/>
      <c r="B73" s="14"/>
      <c r="C73" s="16"/>
      <c r="D73" s="16"/>
      <c r="E73" s="14"/>
    </row>
    <row r="74" spans="1:5" x14ac:dyDescent="0.25">
      <c r="A74" s="14"/>
      <c r="B74" s="14"/>
      <c r="C74" s="16"/>
      <c r="D74" s="38"/>
      <c r="E74" s="14"/>
    </row>
    <row r="75" spans="1:5" ht="18.75" x14ac:dyDescent="0.3">
      <c r="A75" s="14"/>
      <c r="B75" s="37"/>
      <c r="C75" s="14"/>
      <c r="D75" s="14"/>
      <c r="E75" s="14"/>
    </row>
    <row r="76" spans="1:5" x14ac:dyDescent="0.25">
      <c r="A76" s="14"/>
      <c r="B76" s="14"/>
      <c r="C76" s="14"/>
      <c r="D76" s="14"/>
      <c r="E76" s="14"/>
    </row>
    <row r="77" spans="1:5" x14ac:dyDescent="0.25">
      <c r="A77" s="14"/>
      <c r="B77" s="13"/>
      <c r="C77" s="13"/>
      <c r="D77" s="13"/>
      <c r="E77" s="14"/>
    </row>
    <row r="78" spans="1:5" x14ac:dyDescent="0.25">
      <c r="A78" s="14"/>
      <c r="B78" s="13"/>
      <c r="C78" s="13"/>
      <c r="D78" s="13"/>
      <c r="E78" s="14"/>
    </row>
    <row r="79" spans="1:5" x14ac:dyDescent="0.25">
      <c r="A79" s="14"/>
      <c r="B79" s="13"/>
      <c r="C79" s="13"/>
      <c r="D79" s="13"/>
      <c r="E79" s="14"/>
    </row>
    <row r="80" spans="1:5" x14ac:dyDescent="0.25">
      <c r="A80" s="14"/>
      <c r="B80" s="13"/>
      <c r="C80" s="13"/>
      <c r="D80" s="13"/>
      <c r="E80" s="14"/>
    </row>
    <row r="81" spans="1:6" x14ac:dyDescent="0.25">
      <c r="A81" s="14"/>
      <c r="B81" s="13"/>
      <c r="C81" s="13"/>
      <c r="D81" s="13"/>
      <c r="E81" s="14"/>
    </row>
    <row r="82" spans="1:6" x14ac:dyDescent="0.25">
      <c r="A82" s="14"/>
      <c r="B82" s="14"/>
      <c r="C82" s="16"/>
      <c r="D82" s="13"/>
      <c r="E82" s="14"/>
    </row>
    <row r="83" spans="1:6" x14ac:dyDescent="0.25">
      <c r="A83" s="14"/>
      <c r="B83" s="14"/>
      <c r="C83" s="16"/>
      <c r="D83" s="16"/>
      <c r="E83" s="14"/>
    </row>
    <row r="84" spans="1:6" x14ac:dyDescent="0.25">
      <c r="A84" s="14"/>
      <c r="B84" s="14"/>
      <c r="C84" s="16"/>
      <c r="D84" s="16"/>
      <c r="E84" s="14"/>
    </row>
    <row r="85" spans="1:6" x14ac:dyDescent="0.25">
      <c r="A85" s="14"/>
      <c r="B85" s="14"/>
      <c r="C85" s="16"/>
      <c r="D85" s="16"/>
      <c r="E85" s="14"/>
    </row>
    <row r="86" spans="1:6" x14ac:dyDescent="0.25">
      <c r="A86" s="14"/>
      <c r="B86" s="14"/>
      <c r="C86" s="14"/>
      <c r="D86" s="38"/>
      <c r="E86" s="14"/>
    </row>
    <row r="87" spans="1:6" x14ac:dyDescent="0.25">
      <c r="A87" s="14"/>
      <c r="B87" s="14"/>
      <c r="C87" s="14"/>
      <c r="D87" s="16"/>
      <c r="E87" s="14"/>
    </row>
    <row r="88" spans="1:6" x14ac:dyDescent="0.25">
      <c r="A88" s="14"/>
      <c r="B88" s="14"/>
      <c r="C88" s="14"/>
      <c r="D88" s="38"/>
      <c r="E88" s="14"/>
    </row>
    <row r="89" spans="1:6" x14ac:dyDescent="0.25">
      <c r="A89" s="14"/>
      <c r="B89" s="14"/>
      <c r="C89" s="14"/>
      <c r="D89" s="14"/>
      <c r="E89" s="14"/>
    </row>
    <row r="90" spans="1:6" x14ac:dyDescent="0.25">
      <c r="A90" s="14"/>
      <c r="B90" s="14"/>
      <c r="C90" s="14"/>
      <c r="D90" s="14"/>
      <c r="E90" s="14"/>
    </row>
    <row r="91" spans="1:6" x14ac:dyDescent="0.25">
      <c r="A91" s="14"/>
      <c r="B91" s="14"/>
      <c r="C91" s="14"/>
      <c r="D91" s="14"/>
      <c r="E91" s="14"/>
    </row>
    <row r="96" spans="1:6" x14ac:dyDescent="0.25">
      <c r="A96" s="6"/>
      <c r="B96" s="6"/>
      <c r="C96" s="6"/>
      <c r="D96" s="6"/>
      <c r="E96" s="6"/>
      <c r="F96" s="6"/>
    </row>
    <row r="97" spans="1:6" x14ac:dyDescent="0.25">
      <c r="A97" s="14"/>
      <c r="B97" s="14"/>
      <c r="C97" s="14"/>
      <c r="D97" s="14"/>
      <c r="E97" s="14"/>
      <c r="F97" s="14"/>
    </row>
    <row r="98" spans="1:6" x14ac:dyDescent="0.25">
      <c r="A98" s="36"/>
      <c r="B98" s="14"/>
      <c r="C98" s="14"/>
      <c r="D98" s="14"/>
      <c r="E98" s="36"/>
      <c r="F98" s="14"/>
    </row>
    <row r="99" spans="1:6" x14ac:dyDescent="0.25">
      <c r="A99" s="15"/>
      <c r="B99" s="14"/>
      <c r="C99" s="14"/>
      <c r="D99" s="14"/>
      <c r="E99" s="21"/>
      <c r="F99" s="14"/>
    </row>
    <row r="100" spans="1:6" x14ac:dyDescent="0.25">
      <c r="A100" s="16"/>
      <c r="B100" s="14"/>
      <c r="C100" s="14"/>
      <c r="D100" s="14"/>
      <c r="E100" s="14"/>
      <c r="F100" s="14"/>
    </row>
    <row r="101" spans="1:6" x14ac:dyDescent="0.25">
      <c r="A101" s="16"/>
      <c r="B101" s="14"/>
      <c r="C101" s="14"/>
      <c r="D101" s="14"/>
      <c r="E101" s="23"/>
      <c r="F101" s="14"/>
    </row>
    <row r="102" spans="1:6" x14ac:dyDescent="0.25">
      <c r="A102" s="16"/>
      <c r="B102" s="14"/>
      <c r="C102" s="14"/>
      <c r="D102" s="14"/>
      <c r="E102" s="23"/>
      <c r="F102" s="14"/>
    </row>
    <row r="103" spans="1:6" x14ac:dyDescent="0.25">
      <c r="A103" s="16"/>
      <c r="B103" s="14"/>
      <c r="C103" s="14"/>
      <c r="D103" s="14"/>
      <c r="E103" s="23"/>
      <c r="F103" s="14"/>
    </row>
    <row r="104" spans="1:6" x14ac:dyDescent="0.25">
      <c r="A104" s="16"/>
      <c r="B104" s="14"/>
      <c r="C104" s="14"/>
      <c r="D104" s="14"/>
      <c r="E104" s="23"/>
      <c r="F104" s="14"/>
    </row>
    <row r="105" spans="1:6" x14ac:dyDescent="0.25">
      <c r="A105" s="16"/>
      <c r="B105" s="14"/>
      <c r="C105" s="14"/>
      <c r="D105" s="14"/>
      <c r="E105" s="23"/>
      <c r="F105" s="14"/>
    </row>
    <row r="106" spans="1:6" x14ac:dyDescent="0.25">
      <c r="A106" s="16"/>
      <c r="B106" s="14"/>
      <c r="C106" s="14"/>
      <c r="D106" s="14"/>
      <c r="E106" s="23"/>
      <c r="F106" s="14"/>
    </row>
    <row r="107" spans="1:6" x14ac:dyDescent="0.25">
      <c r="A107" s="16"/>
      <c r="B107" s="14"/>
      <c r="C107" s="14"/>
      <c r="D107" s="14"/>
      <c r="E107" s="23"/>
      <c r="F107" s="14"/>
    </row>
    <row r="108" spans="1:6" x14ac:dyDescent="0.25">
      <c r="A108" s="16"/>
      <c r="B108" s="14"/>
      <c r="C108" s="14"/>
      <c r="D108" s="14"/>
      <c r="E108" s="23"/>
      <c r="F108" s="14"/>
    </row>
    <row r="109" spans="1:6" x14ac:dyDescent="0.25">
      <c r="A109" s="16"/>
      <c r="B109" s="36"/>
      <c r="C109" s="36"/>
      <c r="D109" s="36"/>
      <c r="E109" s="23"/>
      <c r="F109" s="14"/>
    </row>
    <row r="110" spans="1:6" x14ac:dyDescent="0.25">
      <c r="A110" s="16"/>
      <c r="B110" s="25"/>
      <c r="C110" s="25"/>
      <c r="D110" s="21"/>
      <c r="E110" s="23"/>
      <c r="F110" s="14"/>
    </row>
    <row r="111" spans="1:6" x14ac:dyDescent="0.25">
      <c r="A111" s="16"/>
      <c r="B111" s="16"/>
      <c r="C111" s="13"/>
      <c r="D111" s="14"/>
      <c r="E111" s="23"/>
      <c r="F111" s="14"/>
    </row>
    <row r="112" spans="1:6" x14ac:dyDescent="0.25">
      <c r="A112" s="16"/>
      <c r="B112" s="16"/>
      <c r="C112" s="16"/>
      <c r="D112" s="23"/>
      <c r="E112" s="23"/>
      <c r="F112" s="14"/>
    </row>
    <row r="113" spans="1:6" x14ac:dyDescent="0.25">
      <c r="A113" s="16"/>
      <c r="B113" s="16"/>
      <c r="C113" s="16"/>
      <c r="D113" s="23"/>
      <c r="E113" s="23"/>
      <c r="F113" s="14"/>
    </row>
    <row r="114" spans="1:6" x14ac:dyDescent="0.25">
      <c r="A114" s="22"/>
      <c r="B114" s="16"/>
      <c r="C114" s="16"/>
      <c r="D114" s="23"/>
      <c r="E114" s="14"/>
      <c r="F114" s="14"/>
    </row>
    <row r="115" spans="1:6" x14ac:dyDescent="0.25">
      <c r="A115" s="14"/>
      <c r="B115" s="16"/>
      <c r="C115" s="16"/>
      <c r="D115" s="23"/>
      <c r="E115" s="14"/>
      <c r="F115" s="14"/>
    </row>
    <row r="116" spans="1:6" x14ac:dyDescent="0.25">
      <c r="A116" s="23"/>
      <c r="B116" s="16"/>
      <c r="C116" s="16"/>
      <c r="D116" s="23"/>
      <c r="E116" s="14"/>
      <c r="F116" s="14"/>
    </row>
    <row r="117" spans="1:6" x14ac:dyDescent="0.25">
      <c r="A117" s="23"/>
      <c r="B117" s="16"/>
      <c r="C117" s="16"/>
      <c r="D117" s="23"/>
      <c r="E117" s="14"/>
      <c r="F117" s="14"/>
    </row>
    <row r="118" spans="1:6" x14ac:dyDescent="0.25">
      <c r="A118" s="23"/>
      <c r="B118" s="16"/>
      <c r="C118" s="16"/>
      <c r="D118" s="23"/>
      <c r="E118" s="14"/>
      <c r="F118" s="14"/>
    </row>
    <row r="119" spans="1:6" x14ac:dyDescent="0.25">
      <c r="A119" s="23"/>
      <c r="B119" s="16"/>
      <c r="C119" s="16"/>
      <c r="D119" s="23"/>
      <c r="E119" s="14"/>
      <c r="F119" s="20"/>
    </row>
    <row r="120" spans="1:6" x14ac:dyDescent="0.25">
      <c r="A120" s="14"/>
      <c r="B120" s="16"/>
      <c r="C120" s="16"/>
      <c r="D120" s="23"/>
      <c r="E120" s="14"/>
      <c r="F120" s="20"/>
    </row>
    <row r="121" spans="1:6" x14ac:dyDescent="0.25">
      <c r="A121" s="14"/>
      <c r="B121" s="16"/>
      <c r="C121" s="16"/>
      <c r="D121" s="23"/>
      <c r="E121" s="14"/>
      <c r="F121" s="20"/>
    </row>
    <row r="122" spans="1:6" x14ac:dyDescent="0.25">
      <c r="A122" s="14"/>
      <c r="B122" s="16"/>
      <c r="C122" s="16"/>
      <c r="D122" s="23"/>
      <c r="E122" s="14"/>
      <c r="F122" s="20"/>
    </row>
    <row r="123" spans="1:6" x14ac:dyDescent="0.25">
      <c r="A123" s="14"/>
      <c r="B123" s="16"/>
      <c r="C123" s="16"/>
      <c r="D123" s="23"/>
      <c r="E123" s="14"/>
    </row>
    <row r="124" spans="1:6" x14ac:dyDescent="0.25">
      <c r="A124" s="14"/>
      <c r="B124" s="16"/>
      <c r="C124" s="16"/>
      <c r="D124" s="23"/>
      <c r="E124" s="14"/>
    </row>
    <row r="125" spans="1:6" x14ac:dyDescent="0.25">
      <c r="A125" s="36"/>
      <c r="B125" s="22"/>
      <c r="C125" s="14"/>
      <c r="D125" s="14"/>
      <c r="E125" s="14"/>
    </row>
    <row r="126" spans="1:6" x14ac:dyDescent="0.25">
      <c r="A126" s="15"/>
      <c r="B126" s="14"/>
      <c r="C126" s="14"/>
      <c r="D126" s="14"/>
      <c r="E126" s="14"/>
    </row>
    <row r="127" spans="1:6" x14ac:dyDescent="0.25">
      <c r="A127" s="16"/>
      <c r="B127" s="14"/>
      <c r="C127" s="14"/>
      <c r="D127" s="14"/>
      <c r="E127" s="14"/>
    </row>
    <row r="128" spans="1:6" x14ac:dyDescent="0.25">
      <c r="A128" s="16"/>
      <c r="B128" s="14"/>
      <c r="C128" s="14"/>
      <c r="D128" s="14"/>
      <c r="E128" s="14"/>
    </row>
    <row r="129" spans="1:5" x14ac:dyDescent="0.25">
      <c r="A129" s="16"/>
      <c r="B129" s="14"/>
      <c r="C129" s="14"/>
      <c r="D129" s="14"/>
      <c r="E129" s="14"/>
    </row>
    <row r="130" spans="1:5" x14ac:dyDescent="0.25">
      <c r="A130" s="16"/>
      <c r="B130" s="14"/>
      <c r="C130" s="14"/>
      <c r="D130" s="14"/>
      <c r="E130" s="14"/>
    </row>
    <row r="131" spans="1:5" x14ac:dyDescent="0.25">
      <c r="A131" s="16"/>
      <c r="B131" s="14"/>
      <c r="C131" s="14"/>
      <c r="D131" s="14"/>
      <c r="E131" s="14"/>
    </row>
    <row r="132" spans="1:5" x14ac:dyDescent="0.25">
      <c r="A132" s="16"/>
      <c r="B132" s="14"/>
      <c r="C132" s="14"/>
      <c r="D132" s="14"/>
      <c r="E132" s="14"/>
    </row>
    <row r="133" spans="1:5" x14ac:dyDescent="0.25">
      <c r="A133" s="16"/>
      <c r="B133" s="14"/>
      <c r="C133" s="14"/>
      <c r="D133" s="14"/>
      <c r="E133" s="14"/>
    </row>
    <row r="134" spans="1:5" x14ac:dyDescent="0.25">
      <c r="A134" s="16"/>
      <c r="B134" s="14"/>
      <c r="C134" s="14"/>
      <c r="D134" s="14"/>
      <c r="E134" s="14"/>
    </row>
    <row r="135" spans="1:5" x14ac:dyDescent="0.25">
      <c r="A135" s="16"/>
      <c r="B135" s="14"/>
      <c r="C135" s="14"/>
      <c r="D135" s="14"/>
      <c r="E135" s="14"/>
    </row>
    <row r="136" spans="1:5" x14ac:dyDescent="0.25">
      <c r="A136" s="16"/>
      <c r="B136" s="14"/>
      <c r="C136" s="14"/>
      <c r="D136" s="14"/>
      <c r="E136" s="14"/>
    </row>
    <row r="137" spans="1:5" x14ac:dyDescent="0.25">
      <c r="A137" s="16"/>
      <c r="B137" s="15"/>
      <c r="C137" s="27"/>
      <c r="D137" s="14"/>
      <c r="E137" s="14"/>
    </row>
    <row r="138" spans="1:5" x14ac:dyDescent="0.25">
      <c r="A138" s="16"/>
      <c r="B138" s="16"/>
      <c r="C138" s="23"/>
      <c r="D138" s="14"/>
      <c r="E138" s="14"/>
    </row>
    <row r="139" spans="1:5" x14ac:dyDescent="0.25">
      <c r="A139" s="14"/>
      <c r="B139" s="16"/>
      <c r="C139" s="23"/>
      <c r="D139" s="14"/>
      <c r="E139" s="14"/>
    </row>
    <row r="140" spans="1:5" x14ac:dyDescent="0.25">
      <c r="A140" s="14"/>
      <c r="B140" s="16"/>
      <c r="C140" s="23"/>
      <c r="D140" s="14"/>
      <c r="E140" s="14"/>
    </row>
    <row r="141" spans="1:5" x14ac:dyDescent="0.25">
      <c r="A141" s="14"/>
      <c r="B141" s="16"/>
      <c r="C141" s="23"/>
      <c r="D141" s="14"/>
      <c r="E141" s="14"/>
    </row>
    <row r="142" spans="1:5" x14ac:dyDescent="0.25">
      <c r="A142" s="14"/>
      <c r="B142" s="16"/>
      <c r="C142" s="23"/>
      <c r="D142" s="14"/>
      <c r="E142" s="14"/>
    </row>
    <row r="143" spans="1:5" x14ac:dyDescent="0.25">
      <c r="A143" s="14"/>
      <c r="B143" s="16"/>
      <c r="C143" s="23"/>
      <c r="D143" s="14"/>
      <c r="E143" s="14"/>
    </row>
    <row r="144" spans="1:5" x14ac:dyDescent="0.25">
      <c r="A144" s="14"/>
      <c r="B144" s="16"/>
      <c r="C144" s="23"/>
      <c r="D144" s="14"/>
      <c r="E144" s="14"/>
    </row>
    <row r="145" spans="1:5" x14ac:dyDescent="0.25">
      <c r="A145" s="14"/>
      <c r="B145" s="16"/>
      <c r="C145" s="23"/>
      <c r="D145" s="14"/>
      <c r="E145" s="14"/>
    </row>
    <row r="146" spans="1:5" x14ac:dyDescent="0.25">
      <c r="A146" s="14"/>
      <c r="B146" s="16"/>
      <c r="C146" s="23"/>
      <c r="D146" s="14"/>
      <c r="E146" s="14"/>
    </row>
    <row r="147" spans="1:5" x14ac:dyDescent="0.25">
      <c r="A147" s="14"/>
      <c r="B147" s="16"/>
      <c r="C147" s="23"/>
      <c r="D147" s="14"/>
      <c r="E147" s="14"/>
    </row>
    <row r="148" spans="1:5" x14ac:dyDescent="0.25">
      <c r="A148" s="14"/>
      <c r="B148" s="16"/>
      <c r="C148" s="23"/>
      <c r="D148" s="14"/>
      <c r="E148" s="14"/>
    </row>
    <row r="149" spans="1:5" x14ac:dyDescent="0.25">
      <c r="A149" s="14"/>
      <c r="B149" s="16"/>
      <c r="C149" s="23"/>
      <c r="D149" s="14"/>
      <c r="E149" s="14"/>
    </row>
    <row r="150" spans="1:5" x14ac:dyDescent="0.25">
      <c r="A150" s="14"/>
      <c r="B150" s="14"/>
      <c r="C150" s="14"/>
      <c r="D150" s="14"/>
      <c r="E150" s="14"/>
    </row>
    <row r="151" spans="1:5" x14ac:dyDescent="0.25">
      <c r="A151" s="6"/>
      <c r="B151" s="6"/>
      <c r="C151" s="6"/>
      <c r="D151" s="6"/>
      <c r="E151" s="6"/>
    </row>
  </sheetData>
  <mergeCells count="5">
    <mergeCell ref="F17:F19"/>
    <mergeCell ref="B33:D33"/>
    <mergeCell ref="G3:H3"/>
    <mergeCell ref="B3:F3"/>
    <mergeCell ref="I3:J3"/>
  </mergeCells>
  <pageMargins left="0.7" right="0.7" top="0.78740157499999996" bottom="0.78740157499999996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5"/>
  <sheetViews>
    <sheetView tabSelected="1" zoomScale="90" zoomScaleNormal="90" workbookViewId="0">
      <selection activeCell="C10" sqref="C10"/>
    </sheetView>
  </sheetViews>
  <sheetFormatPr baseColWidth="10" defaultRowHeight="15" x14ac:dyDescent="0.25"/>
  <cols>
    <col min="2" max="2" width="21.85546875" customWidth="1"/>
    <col min="3" max="3" width="12.7109375" customWidth="1"/>
    <col min="4" max="4" width="19.85546875" customWidth="1"/>
    <col min="5" max="5" width="12.42578125" customWidth="1"/>
    <col min="6" max="6" width="15.42578125" customWidth="1"/>
    <col min="7" max="7" width="15.140625" customWidth="1"/>
    <col min="8" max="8" width="15.28515625" customWidth="1"/>
    <col min="9" max="9" width="10.85546875" customWidth="1"/>
    <col min="10" max="10" width="12.140625" customWidth="1"/>
    <col min="11" max="11" width="11.85546875" customWidth="1"/>
    <col min="12" max="12" width="11.5703125" customWidth="1"/>
    <col min="13" max="13" width="11.28515625" customWidth="1"/>
    <col min="14" max="14" width="12.85546875" customWidth="1"/>
    <col min="15" max="16" width="19.28515625" customWidth="1"/>
    <col min="17" max="17" width="20.7109375" customWidth="1"/>
    <col min="18" max="18" width="11.5703125" customWidth="1"/>
    <col min="19" max="20" width="9.5703125" customWidth="1"/>
    <col min="21" max="21" width="10.140625" customWidth="1"/>
    <col min="22" max="65" width="9.140625" customWidth="1"/>
    <col min="70" max="70" width="22.28515625" customWidth="1"/>
    <col min="71" max="71" width="12.28515625" customWidth="1"/>
    <col min="72" max="72" width="11.28515625" customWidth="1"/>
    <col min="73" max="73" width="11.7109375" customWidth="1"/>
    <col min="74" max="74" width="12.28515625" customWidth="1"/>
    <col min="75" max="75" width="13.85546875" customWidth="1"/>
    <col min="76" max="76" width="32.7109375" customWidth="1"/>
    <col min="77" max="77" width="21.28515625" customWidth="1"/>
    <col min="78" max="78" width="20.5703125" customWidth="1"/>
    <col min="79" max="79" width="22.5703125" customWidth="1"/>
    <col min="80" max="80" width="15" customWidth="1"/>
    <col min="81" max="81" width="18" customWidth="1"/>
  </cols>
  <sheetData>
    <row r="1" spans="1:76" ht="21" x14ac:dyDescent="0.35">
      <c r="A1" s="176" t="s">
        <v>72</v>
      </c>
      <c r="B1" s="65"/>
      <c r="C1" s="65"/>
      <c r="D1" s="65"/>
      <c r="E1" s="32"/>
      <c r="F1" s="65"/>
      <c r="G1" s="65"/>
      <c r="H1" s="65"/>
      <c r="I1" s="65"/>
      <c r="J1" s="65"/>
      <c r="K1" s="65"/>
      <c r="L1" s="65"/>
      <c r="M1" s="65"/>
      <c r="N1" s="65"/>
      <c r="O1" s="56"/>
      <c r="P1" s="24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24"/>
      <c r="BO1" s="65"/>
      <c r="BP1" s="65"/>
    </row>
    <row r="2" spans="1:76" ht="23.25" customHeight="1" x14ac:dyDescent="0.25">
      <c r="A2" s="65"/>
      <c r="B2" s="65"/>
      <c r="C2" s="128"/>
      <c r="D2" s="65"/>
      <c r="E2" s="69"/>
      <c r="F2" s="65"/>
      <c r="G2" s="65"/>
      <c r="H2" s="65"/>
      <c r="I2" s="65"/>
      <c r="J2" s="65"/>
      <c r="K2" s="65"/>
      <c r="L2" s="65"/>
      <c r="M2" s="65"/>
      <c r="N2" s="65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14"/>
      <c r="BT2" s="14"/>
      <c r="BU2" s="20"/>
      <c r="BV2" s="20"/>
      <c r="BW2" s="20"/>
      <c r="BX2" s="20"/>
    </row>
    <row r="3" spans="1:76" ht="23.25" customHeight="1" x14ac:dyDescent="0.25">
      <c r="A3" s="56"/>
      <c r="B3" s="65"/>
      <c r="C3" s="229" t="s">
        <v>61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56"/>
      <c r="P3" s="56"/>
      <c r="Q3" s="224"/>
      <c r="R3" s="224"/>
      <c r="S3" s="224"/>
      <c r="T3" s="123"/>
      <c r="U3" s="224"/>
      <c r="V3" s="224"/>
      <c r="W3" s="224"/>
      <c r="X3" s="123"/>
      <c r="Y3" s="224"/>
      <c r="Z3" s="224"/>
      <c r="AA3" s="224"/>
      <c r="AB3" s="123"/>
      <c r="AC3" s="224"/>
      <c r="AD3" s="224"/>
      <c r="AE3" s="224"/>
      <c r="AF3" s="123"/>
      <c r="AG3" s="224"/>
      <c r="AH3" s="224"/>
      <c r="AI3" s="224"/>
      <c r="AJ3" s="123"/>
      <c r="AK3" s="224"/>
      <c r="AL3" s="224"/>
      <c r="AM3" s="224"/>
      <c r="AN3" s="123"/>
      <c r="AO3" s="224"/>
      <c r="AP3" s="224"/>
      <c r="AQ3" s="224"/>
      <c r="AR3" s="123"/>
      <c r="AS3" s="224"/>
      <c r="AT3" s="224"/>
      <c r="AU3" s="224"/>
      <c r="AV3" s="123"/>
      <c r="AW3" s="224"/>
      <c r="AX3" s="224"/>
      <c r="AY3" s="224"/>
      <c r="AZ3" s="123"/>
      <c r="BA3" s="224"/>
      <c r="BB3" s="224"/>
      <c r="BC3" s="224"/>
      <c r="BD3" s="123"/>
      <c r="BE3" s="224"/>
      <c r="BF3" s="224"/>
      <c r="BG3" s="224"/>
      <c r="BH3" s="123"/>
      <c r="BI3" s="224"/>
      <c r="BJ3" s="224"/>
      <c r="BK3" s="224"/>
      <c r="BL3" s="123"/>
      <c r="BM3" s="56"/>
      <c r="BN3" s="56"/>
      <c r="BO3" s="56"/>
      <c r="BP3" s="56"/>
      <c r="BQ3" s="17"/>
      <c r="BR3" s="17"/>
      <c r="BS3" s="14"/>
      <c r="BT3" s="14"/>
      <c r="BU3" s="20"/>
      <c r="BV3" s="20"/>
      <c r="BW3" s="20"/>
      <c r="BX3" s="20"/>
    </row>
    <row r="4" spans="1:76" ht="51.75" customHeight="1" x14ac:dyDescent="0.25">
      <c r="A4" s="56"/>
      <c r="B4" s="129" t="s">
        <v>62</v>
      </c>
      <c r="C4" s="91">
        <v>0</v>
      </c>
      <c r="D4" s="89">
        <v>15</v>
      </c>
      <c r="E4" s="88">
        <v>30</v>
      </c>
      <c r="F4" s="89">
        <v>45</v>
      </c>
      <c r="G4" s="89">
        <v>60</v>
      </c>
      <c r="H4" s="89">
        <v>75</v>
      </c>
      <c r="I4" s="89">
        <v>90</v>
      </c>
      <c r="J4" s="88">
        <v>105</v>
      </c>
      <c r="K4" s="90">
        <v>120</v>
      </c>
      <c r="L4" s="91">
        <v>135</v>
      </c>
      <c r="M4" s="91">
        <v>150</v>
      </c>
      <c r="N4" s="91">
        <v>165</v>
      </c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2"/>
      <c r="BN4" s="52"/>
      <c r="BO4" s="94"/>
      <c r="BP4" s="94"/>
      <c r="BQ4" s="94"/>
      <c r="BR4" s="94"/>
      <c r="BS4" s="14"/>
      <c r="BT4" s="19"/>
      <c r="BU4" s="19"/>
      <c r="BV4" s="19"/>
      <c r="BW4" s="19"/>
      <c r="BX4" s="20"/>
    </row>
    <row r="5" spans="1:76" ht="14.25" customHeight="1" x14ac:dyDescent="0.25">
      <c r="A5" s="56"/>
      <c r="B5" s="92">
        <v>30</v>
      </c>
      <c r="C5" s="41">
        <v>2.5222000000000002</v>
      </c>
      <c r="D5" s="95">
        <v>3.2338</v>
      </c>
      <c r="E5" s="48">
        <v>1.3911</v>
      </c>
      <c r="F5" s="48">
        <v>1.4452</v>
      </c>
      <c r="G5" s="48">
        <v>1.484</v>
      </c>
      <c r="H5" s="48">
        <v>2.0821999999999998</v>
      </c>
      <c r="I5" s="95">
        <v>4.0876000000000001</v>
      </c>
      <c r="J5" s="95">
        <v>7.4683000000000002</v>
      </c>
      <c r="K5" s="42">
        <v>1.6411</v>
      </c>
      <c r="L5" s="42">
        <v>1.8773</v>
      </c>
      <c r="M5" s="96">
        <v>2.8536000000000001</v>
      </c>
      <c r="N5" s="96">
        <v>1.653</v>
      </c>
      <c r="O5" s="130"/>
      <c r="P5" s="52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52"/>
      <c r="BN5" s="52"/>
      <c r="BO5" s="39"/>
      <c r="BP5" s="39"/>
      <c r="BQ5" s="39"/>
      <c r="BR5" s="39"/>
      <c r="BS5" s="14"/>
      <c r="BT5" s="14"/>
      <c r="BU5" s="14"/>
      <c r="BV5" s="14"/>
      <c r="BW5" s="14"/>
      <c r="BX5" s="20"/>
    </row>
    <row r="6" spans="1:76" ht="14.25" customHeight="1" x14ac:dyDescent="0.25">
      <c r="A6" s="56"/>
      <c r="B6" s="64">
        <v>40</v>
      </c>
      <c r="C6" s="41">
        <v>4.9748000000000001</v>
      </c>
      <c r="D6" s="98">
        <v>5.1264000000000003</v>
      </c>
      <c r="E6" s="49">
        <v>1.5434000000000001</v>
      </c>
      <c r="F6" s="49">
        <v>1.5084</v>
      </c>
      <c r="G6" s="49">
        <v>1.5787</v>
      </c>
      <c r="H6" s="49">
        <v>2.9702000000000002</v>
      </c>
      <c r="I6" s="96">
        <v>7.3177000000000003</v>
      </c>
      <c r="J6" s="96">
        <v>13.79</v>
      </c>
      <c r="K6" s="42">
        <v>1.7447999999999999</v>
      </c>
      <c r="L6" s="42">
        <v>2.3892000000000002</v>
      </c>
      <c r="M6" s="96">
        <v>2.919</v>
      </c>
      <c r="N6" s="96">
        <v>1.9996</v>
      </c>
      <c r="O6" s="131"/>
      <c r="P6" s="52"/>
      <c r="Q6" s="39"/>
      <c r="R6" s="39"/>
      <c r="S6" s="41"/>
      <c r="T6" s="41"/>
      <c r="U6" s="39"/>
      <c r="V6" s="39"/>
      <c r="W6" s="41"/>
      <c r="X6" s="41"/>
      <c r="Y6" s="39"/>
      <c r="Z6" s="39"/>
      <c r="AA6" s="41"/>
      <c r="AB6" s="41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52"/>
      <c r="BN6" s="52"/>
      <c r="BO6" s="39"/>
      <c r="BP6" s="39"/>
      <c r="BQ6" s="39"/>
      <c r="BR6" s="39"/>
      <c r="BS6" s="14"/>
      <c r="BT6" s="14"/>
      <c r="BU6" s="14"/>
      <c r="BV6" s="14"/>
      <c r="BW6" s="14"/>
      <c r="BX6" s="20"/>
    </row>
    <row r="7" spans="1:76" ht="14.25" customHeight="1" x14ac:dyDescent="0.25">
      <c r="A7" s="56"/>
      <c r="B7" s="64">
        <v>45</v>
      </c>
      <c r="C7" s="41">
        <v>6.5683999999999996</v>
      </c>
      <c r="D7" s="98">
        <v>5.2183999999999999</v>
      </c>
      <c r="E7" s="49">
        <v>1.5828</v>
      </c>
      <c r="F7" s="49">
        <v>1.5119</v>
      </c>
      <c r="G7" s="49">
        <v>1.6382000000000001</v>
      </c>
      <c r="H7" s="49">
        <v>2.8359000000000001</v>
      </c>
      <c r="I7" s="96">
        <v>9.5038999999999998</v>
      </c>
      <c r="J7" s="96">
        <v>14.702</v>
      </c>
      <c r="K7" s="42">
        <v>1.7681</v>
      </c>
      <c r="L7" s="42">
        <v>3.3523000000000001</v>
      </c>
      <c r="M7" s="96">
        <v>3.6023000000000001</v>
      </c>
      <c r="N7" s="96">
        <v>2.2492999999999999</v>
      </c>
      <c r="O7" s="131"/>
      <c r="P7" s="52"/>
      <c r="Q7" s="39"/>
      <c r="R7" s="39"/>
      <c r="S7" s="41"/>
      <c r="T7" s="41"/>
      <c r="U7" s="39"/>
      <c r="V7" s="39"/>
      <c r="W7" s="41"/>
      <c r="X7" s="41"/>
      <c r="Y7" s="39"/>
      <c r="Z7" s="39"/>
      <c r="AA7" s="41"/>
      <c r="AB7" s="41"/>
      <c r="AC7" s="39"/>
      <c r="AD7" s="39"/>
      <c r="AE7" s="41"/>
      <c r="AF7" s="41"/>
      <c r="AG7" s="39"/>
      <c r="AH7" s="39"/>
      <c r="AI7" s="41"/>
      <c r="AJ7" s="41"/>
      <c r="AK7" s="39"/>
      <c r="AL7" s="39"/>
      <c r="AM7" s="41"/>
      <c r="AN7" s="41"/>
      <c r="AO7" s="39"/>
      <c r="AP7" s="39"/>
      <c r="AQ7" s="41"/>
      <c r="AR7" s="41"/>
      <c r="AS7" s="39"/>
      <c r="AT7" s="39"/>
      <c r="AU7" s="41"/>
      <c r="AV7" s="41"/>
      <c r="AW7" s="39"/>
      <c r="AX7" s="39"/>
      <c r="AY7" s="41"/>
      <c r="AZ7" s="41"/>
      <c r="BA7" s="39"/>
      <c r="BB7" s="39"/>
      <c r="BC7" s="41"/>
      <c r="BD7" s="41"/>
      <c r="BE7" s="39"/>
      <c r="BF7" s="39"/>
      <c r="BG7" s="41"/>
      <c r="BH7" s="41"/>
      <c r="BI7" s="39"/>
      <c r="BJ7" s="39"/>
      <c r="BK7" s="41"/>
      <c r="BL7" s="41"/>
      <c r="BM7" s="52"/>
      <c r="BN7" s="52"/>
      <c r="BO7" s="39"/>
      <c r="BP7" s="39"/>
      <c r="BQ7" s="39"/>
      <c r="BR7" s="39"/>
      <c r="BS7" s="14"/>
      <c r="BT7" s="14"/>
      <c r="BU7" s="14"/>
      <c r="BV7" s="14"/>
      <c r="BW7" s="14"/>
      <c r="BX7" s="20"/>
    </row>
    <row r="8" spans="1:76" ht="14.25" customHeight="1" x14ac:dyDescent="0.25">
      <c r="A8" s="56"/>
      <c r="B8" s="64">
        <v>50</v>
      </c>
      <c r="C8" s="41">
        <v>9.5437999999999992</v>
      </c>
      <c r="D8" s="96">
        <v>10.670999999999999</v>
      </c>
      <c r="E8" s="49">
        <v>2.0554000000000001</v>
      </c>
      <c r="F8" s="49">
        <v>1.6093</v>
      </c>
      <c r="G8" s="49">
        <v>1.6845000000000001</v>
      </c>
      <c r="H8" s="49">
        <v>6.4268999999999998</v>
      </c>
      <c r="I8" s="96">
        <v>12.143000000000001</v>
      </c>
      <c r="J8" s="96">
        <v>30.039000000000001</v>
      </c>
      <c r="K8" s="42">
        <v>1.8403</v>
      </c>
      <c r="L8" s="42">
        <v>3.3454000000000002</v>
      </c>
      <c r="M8" s="96">
        <v>5.0918999999999999</v>
      </c>
      <c r="N8" s="96">
        <v>2.1446999999999998</v>
      </c>
      <c r="O8" s="131"/>
      <c r="P8" s="52"/>
      <c r="Q8" s="39"/>
      <c r="R8" s="39"/>
      <c r="S8" s="41"/>
      <c r="T8" s="41"/>
      <c r="U8" s="39"/>
      <c r="V8" s="39"/>
      <c r="W8" s="41"/>
      <c r="X8" s="41"/>
      <c r="Y8" s="39"/>
      <c r="Z8" s="39"/>
      <c r="AA8" s="41"/>
      <c r="AB8" s="41"/>
      <c r="AC8" s="39"/>
      <c r="AD8" s="39"/>
      <c r="AE8" s="41"/>
      <c r="AF8" s="41"/>
      <c r="AG8" s="39"/>
      <c r="AH8" s="39"/>
      <c r="AI8" s="41"/>
      <c r="AJ8" s="41"/>
      <c r="AK8" s="39"/>
      <c r="AL8" s="39"/>
      <c r="AM8" s="41"/>
      <c r="AN8" s="41"/>
      <c r="AO8" s="39"/>
      <c r="AP8" s="39"/>
      <c r="AQ8" s="41"/>
      <c r="AR8" s="41"/>
      <c r="AS8" s="39"/>
      <c r="AT8" s="39"/>
      <c r="AU8" s="41"/>
      <c r="AV8" s="41"/>
      <c r="AW8" s="39"/>
      <c r="AX8" s="39"/>
      <c r="AY8" s="41"/>
      <c r="AZ8" s="41"/>
      <c r="BA8" s="39"/>
      <c r="BB8" s="39"/>
      <c r="BC8" s="41"/>
      <c r="BD8" s="41"/>
      <c r="BE8" s="39"/>
      <c r="BF8" s="39"/>
      <c r="BG8" s="41"/>
      <c r="BH8" s="41"/>
      <c r="BI8" s="39"/>
      <c r="BJ8" s="39"/>
      <c r="BK8" s="41"/>
      <c r="BL8" s="41"/>
      <c r="BM8" s="52"/>
      <c r="BN8" s="52"/>
      <c r="BO8" s="39"/>
      <c r="BP8" s="39"/>
      <c r="BQ8" s="39"/>
      <c r="BR8" s="39"/>
      <c r="BS8" s="14"/>
      <c r="BT8" s="14"/>
      <c r="BU8" s="14"/>
      <c r="BV8" s="18"/>
      <c r="BW8" s="18"/>
      <c r="BX8" s="20"/>
    </row>
    <row r="9" spans="1:76" ht="14.25" customHeight="1" x14ac:dyDescent="0.25">
      <c r="A9" s="56"/>
      <c r="B9" s="64">
        <v>55</v>
      </c>
      <c r="C9" s="41">
        <v>15.869</v>
      </c>
      <c r="D9" s="96">
        <v>16.138999999999999</v>
      </c>
      <c r="E9" s="49">
        <v>1.94</v>
      </c>
      <c r="F9" s="49">
        <v>1.6435</v>
      </c>
      <c r="G9" s="49">
        <v>1.9888999999999999</v>
      </c>
      <c r="H9" s="49">
        <v>8.7217000000000002</v>
      </c>
      <c r="I9" s="96">
        <v>23.876000000000001</v>
      </c>
      <c r="J9" s="96">
        <v>37.802999999999997</v>
      </c>
      <c r="K9" s="42">
        <v>1.8663000000000001</v>
      </c>
      <c r="L9" s="42">
        <v>4.1185</v>
      </c>
      <c r="M9" s="96">
        <v>5.8935000000000004</v>
      </c>
      <c r="N9" s="96">
        <v>2.6827999999999999</v>
      </c>
      <c r="O9" s="131"/>
      <c r="P9" s="52"/>
      <c r="Q9" s="39"/>
      <c r="R9" s="39"/>
      <c r="S9" s="41"/>
      <c r="T9" s="41"/>
      <c r="U9" s="39"/>
      <c r="V9" s="39"/>
      <c r="W9" s="41"/>
      <c r="X9" s="41"/>
      <c r="Y9" s="39"/>
      <c r="Z9" s="39"/>
      <c r="AA9" s="41"/>
      <c r="AB9" s="41"/>
      <c r="AC9" s="39"/>
      <c r="AD9" s="39"/>
      <c r="AE9" s="41"/>
      <c r="AF9" s="41"/>
      <c r="AG9" s="39"/>
      <c r="AH9" s="39"/>
      <c r="AI9" s="41"/>
      <c r="AJ9" s="41"/>
      <c r="AK9" s="39"/>
      <c r="AL9" s="39"/>
      <c r="AM9" s="41"/>
      <c r="AN9" s="41"/>
      <c r="AO9" s="39"/>
      <c r="AP9" s="39"/>
      <c r="AQ9" s="41"/>
      <c r="AR9" s="41"/>
      <c r="AS9" s="39"/>
      <c r="AT9" s="39"/>
      <c r="AU9" s="41"/>
      <c r="AV9" s="41"/>
      <c r="AW9" s="39"/>
      <c r="AX9" s="39"/>
      <c r="AY9" s="41"/>
      <c r="AZ9" s="41"/>
      <c r="BA9" s="39"/>
      <c r="BB9" s="39"/>
      <c r="BC9" s="41"/>
      <c r="BD9" s="41"/>
      <c r="BE9" s="39"/>
      <c r="BF9" s="39"/>
      <c r="BG9" s="41"/>
      <c r="BH9" s="41"/>
      <c r="BI9" s="39"/>
      <c r="BJ9" s="39"/>
      <c r="BK9" s="41"/>
      <c r="BL9" s="41"/>
      <c r="BM9" s="52"/>
      <c r="BN9" s="52"/>
      <c r="BO9" s="39"/>
      <c r="BP9" s="39"/>
      <c r="BQ9" s="39"/>
      <c r="BR9" s="39"/>
      <c r="BS9" s="14"/>
      <c r="BT9" s="14"/>
      <c r="BU9" s="14"/>
      <c r="BV9" s="18"/>
      <c r="BW9" s="18"/>
      <c r="BX9" s="20"/>
    </row>
    <row r="10" spans="1:76" ht="14.25" customHeight="1" x14ac:dyDescent="0.25">
      <c r="A10" s="56"/>
      <c r="B10" s="64">
        <v>57.5</v>
      </c>
      <c r="C10" s="41">
        <v>34.58</v>
      </c>
      <c r="D10" s="96">
        <v>16.550999999999998</v>
      </c>
      <c r="E10" s="49">
        <v>2.0426000000000002</v>
      </c>
      <c r="F10" s="49">
        <v>1.8374999999999999</v>
      </c>
      <c r="G10" s="49">
        <v>2.5409000000000002</v>
      </c>
      <c r="H10" s="49">
        <v>13.183</v>
      </c>
      <c r="I10" s="96">
        <v>23.757000000000001</v>
      </c>
      <c r="J10" s="96">
        <v>40.99</v>
      </c>
      <c r="K10" s="42">
        <v>1.9821</v>
      </c>
      <c r="L10" s="42">
        <v>5.4584999999999999</v>
      </c>
      <c r="M10" s="96">
        <v>6.2545000000000002</v>
      </c>
      <c r="N10" s="96">
        <v>3.2317</v>
      </c>
      <c r="O10" s="131"/>
      <c r="P10" s="52"/>
      <c r="Q10" s="39"/>
      <c r="R10" s="39"/>
      <c r="S10" s="41"/>
      <c r="T10" s="41"/>
      <c r="U10" s="39"/>
      <c r="V10" s="39"/>
      <c r="W10" s="41"/>
      <c r="X10" s="41"/>
      <c r="Y10" s="39"/>
      <c r="Z10" s="39"/>
      <c r="AA10" s="41"/>
      <c r="AB10" s="41"/>
      <c r="AC10" s="39"/>
      <c r="AD10" s="39"/>
      <c r="AE10" s="41"/>
      <c r="AF10" s="41"/>
      <c r="AG10" s="39"/>
      <c r="AH10" s="39"/>
      <c r="AI10" s="41"/>
      <c r="AJ10" s="41"/>
      <c r="AK10" s="39"/>
      <c r="AL10" s="39"/>
      <c r="AM10" s="41"/>
      <c r="AN10" s="41"/>
      <c r="AO10" s="39"/>
      <c r="AP10" s="39"/>
      <c r="AQ10" s="41"/>
      <c r="AR10" s="41"/>
      <c r="AS10" s="39"/>
      <c r="AT10" s="39"/>
      <c r="AU10" s="41"/>
      <c r="AV10" s="41"/>
      <c r="AW10" s="39"/>
      <c r="AX10" s="39"/>
      <c r="AY10" s="41"/>
      <c r="AZ10" s="41"/>
      <c r="BA10" s="39"/>
      <c r="BB10" s="39"/>
      <c r="BC10" s="41"/>
      <c r="BD10" s="41"/>
      <c r="BE10" s="39"/>
      <c r="BF10" s="39"/>
      <c r="BG10" s="41"/>
      <c r="BH10" s="41"/>
      <c r="BI10" s="39"/>
      <c r="BJ10" s="39"/>
      <c r="BK10" s="41"/>
      <c r="BL10" s="41"/>
      <c r="BM10" s="52"/>
      <c r="BN10" s="52"/>
      <c r="BO10" s="39"/>
      <c r="BP10" s="39"/>
      <c r="BQ10" s="39"/>
      <c r="BR10" s="39"/>
      <c r="BS10" s="14"/>
      <c r="BT10" s="14"/>
      <c r="BU10" s="14"/>
      <c r="BV10" s="18"/>
      <c r="BW10" s="18"/>
      <c r="BX10" s="20"/>
    </row>
    <row r="11" spans="1:76" ht="14.25" customHeight="1" x14ac:dyDescent="0.25">
      <c r="A11" s="56"/>
      <c r="B11" s="64">
        <v>60</v>
      </c>
      <c r="C11" s="41">
        <v>35.213999999999999</v>
      </c>
      <c r="D11" s="96">
        <v>34.991</v>
      </c>
      <c r="E11" s="49">
        <v>2.0103</v>
      </c>
      <c r="F11" s="49">
        <v>1.7810999999999999</v>
      </c>
      <c r="G11" s="49">
        <v>2.706</v>
      </c>
      <c r="H11" s="49">
        <v>13.087</v>
      </c>
      <c r="I11" s="96">
        <v>44.639000000000003</v>
      </c>
      <c r="J11" s="96">
        <v>45.554000000000002</v>
      </c>
      <c r="K11" s="42">
        <v>1.9843</v>
      </c>
      <c r="L11" s="42">
        <v>5.5792999999999999</v>
      </c>
      <c r="M11" s="96">
        <v>7.8564999999999996</v>
      </c>
      <c r="N11" s="96">
        <v>3.6858</v>
      </c>
      <c r="O11" s="131"/>
      <c r="P11" s="52"/>
      <c r="Q11" s="39"/>
      <c r="R11" s="39"/>
      <c r="S11" s="41"/>
      <c r="T11" s="41"/>
      <c r="U11" s="39"/>
      <c r="V11" s="39"/>
      <c r="W11" s="41"/>
      <c r="X11" s="41"/>
      <c r="Y11" s="39"/>
      <c r="Z11" s="39"/>
      <c r="AA11" s="41"/>
      <c r="AB11" s="41"/>
      <c r="AC11" s="39"/>
      <c r="AD11" s="39"/>
      <c r="AE11" s="41"/>
      <c r="AF11" s="41"/>
      <c r="AG11" s="39"/>
      <c r="AH11" s="39"/>
      <c r="AI11" s="41"/>
      <c r="AJ11" s="41"/>
      <c r="AK11" s="39"/>
      <c r="AL11" s="39"/>
      <c r="AM11" s="41"/>
      <c r="AN11" s="41"/>
      <c r="AO11" s="39"/>
      <c r="AP11" s="39"/>
      <c r="AQ11" s="41"/>
      <c r="AR11" s="41"/>
      <c r="AS11" s="39"/>
      <c r="AT11" s="39"/>
      <c r="AU11" s="41"/>
      <c r="AV11" s="41"/>
      <c r="AW11" s="39"/>
      <c r="AX11" s="39"/>
      <c r="AY11" s="41"/>
      <c r="AZ11" s="41"/>
      <c r="BA11" s="39"/>
      <c r="BB11" s="39"/>
      <c r="BC11" s="41"/>
      <c r="BD11" s="41"/>
      <c r="BE11" s="39"/>
      <c r="BF11" s="39"/>
      <c r="BG11" s="41"/>
      <c r="BH11" s="41"/>
      <c r="BI11" s="39"/>
      <c r="BJ11" s="39"/>
      <c r="BK11" s="41"/>
      <c r="BL11" s="41"/>
      <c r="BM11" s="52"/>
      <c r="BN11" s="52"/>
      <c r="BO11" s="39"/>
      <c r="BP11" s="39"/>
      <c r="BQ11" s="39"/>
      <c r="BR11" s="39"/>
      <c r="BS11" s="14"/>
      <c r="BT11" s="14"/>
      <c r="BU11" s="14"/>
      <c r="BV11" s="18"/>
      <c r="BW11" s="18"/>
      <c r="BX11" s="20"/>
    </row>
    <row r="12" spans="1:76" ht="14.25" customHeight="1" x14ac:dyDescent="0.25">
      <c r="A12" s="56"/>
      <c r="B12" s="64">
        <v>62</v>
      </c>
      <c r="C12" s="41">
        <v>34.96</v>
      </c>
      <c r="D12" s="96">
        <v>34.042999999999999</v>
      </c>
      <c r="E12" s="49">
        <v>2.3062999999999998</v>
      </c>
      <c r="F12" s="49">
        <v>1.8145</v>
      </c>
      <c r="G12" s="49">
        <v>3.1459000000000001</v>
      </c>
      <c r="H12" s="49">
        <v>9.6608000000000001</v>
      </c>
      <c r="I12" s="96">
        <v>43.42</v>
      </c>
      <c r="J12" s="96">
        <v>52.688000000000002</v>
      </c>
      <c r="K12" s="42">
        <v>2.0884</v>
      </c>
      <c r="L12" s="42">
        <v>6.1158999999999999</v>
      </c>
      <c r="M12" s="96">
        <v>8.8701000000000008</v>
      </c>
      <c r="N12" s="96">
        <v>3.7187999999999999</v>
      </c>
      <c r="O12" s="131"/>
      <c r="P12" s="52"/>
      <c r="Q12" s="39"/>
      <c r="R12" s="39"/>
      <c r="S12" s="41"/>
      <c r="T12" s="41"/>
      <c r="U12" s="39"/>
      <c r="V12" s="39"/>
      <c r="W12" s="41"/>
      <c r="X12" s="41"/>
      <c r="Y12" s="39"/>
      <c r="Z12" s="39"/>
      <c r="AA12" s="41"/>
      <c r="AB12" s="41"/>
      <c r="AC12" s="39"/>
      <c r="AD12" s="39"/>
      <c r="AE12" s="41"/>
      <c r="AF12" s="41"/>
      <c r="AG12" s="39"/>
      <c r="AH12" s="39"/>
      <c r="AI12" s="41"/>
      <c r="AJ12" s="41"/>
      <c r="AK12" s="39"/>
      <c r="AL12" s="39"/>
      <c r="AM12" s="41"/>
      <c r="AN12" s="41"/>
      <c r="AO12" s="39"/>
      <c r="AP12" s="39"/>
      <c r="AQ12" s="41"/>
      <c r="AR12" s="41"/>
      <c r="AS12" s="39"/>
      <c r="AT12" s="39"/>
      <c r="AU12" s="41"/>
      <c r="AV12" s="41"/>
      <c r="AW12" s="39"/>
      <c r="AX12" s="39"/>
      <c r="AY12" s="41"/>
      <c r="AZ12" s="41"/>
      <c r="BA12" s="39"/>
      <c r="BB12" s="39"/>
      <c r="BC12" s="41"/>
      <c r="BD12" s="41"/>
      <c r="BE12" s="39"/>
      <c r="BF12" s="39"/>
      <c r="BG12" s="41"/>
      <c r="BH12" s="41"/>
      <c r="BI12" s="39"/>
      <c r="BJ12" s="39"/>
      <c r="BK12" s="41"/>
      <c r="BL12" s="41"/>
      <c r="BM12" s="52"/>
      <c r="BN12" s="52"/>
      <c r="BO12" s="39"/>
      <c r="BP12" s="39"/>
      <c r="BQ12" s="39"/>
      <c r="BR12" s="39"/>
      <c r="BS12" s="14"/>
      <c r="BT12" s="14"/>
      <c r="BU12" s="14"/>
      <c r="BV12" s="18"/>
      <c r="BW12" s="18"/>
      <c r="BX12" s="20"/>
    </row>
    <row r="13" spans="1:76" ht="14.25" customHeight="1" x14ac:dyDescent="0.25">
      <c r="A13" s="56"/>
      <c r="B13" s="64">
        <v>64</v>
      </c>
      <c r="C13" s="41">
        <v>76.954999999999998</v>
      </c>
      <c r="D13" s="96">
        <v>45.429000000000002</v>
      </c>
      <c r="E13" s="49">
        <v>2.2395999999999998</v>
      </c>
      <c r="F13" s="49">
        <v>2.2139000000000002</v>
      </c>
      <c r="G13" s="49">
        <v>3.3666</v>
      </c>
      <c r="H13" s="49">
        <v>12.442</v>
      </c>
      <c r="I13" s="96">
        <v>59.621000000000002</v>
      </c>
      <c r="J13" s="96">
        <v>82.745000000000005</v>
      </c>
      <c r="K13" s="42">
        <v>2.1425999999999998</v>
      </c>
      <c r="L13" s="42">
        <v>6.7026000000000003</v>
      </c>
      <c r="M13" s="96">
        <v>15.361000000000001</v>
      </c>
      <c r="N13" s="96">
        <v>6.7854000000000001</v>
      </c>
      <c r="O13" s="131"/>
      <c r="P13" s="52"/>
      <c r="Q13" s="39"/>
      <c r="R13" s="39"/>
      <c r="S13" s="41"/>
      <c r="T13" s="41"/>
      <c r="U13" s="39"/>
      <c r="V13" s="39"/>
      <c r="W13" s="41"/>
      <c r="X13" s="41"/>
      <c r="Y13" s="39"/>
      <c r="Z13" s="39"/>
      <c r="AA13" s="41"/>
      <c r="AB13" s="41"/>
      <c r="AC13" s="39"/>
      <c r="AD13" s="39"/>
      <c r="AE13" s="41"/>
      <c r="AF13" s="41"/>
      <c r="AG13" s="39"/>
      <c r="AH13" s="39"/>
      <c r="AI13" s="41"/>
      <c r="AJ13" s="41"/>
      <c r="AK13" s="39"/>
      <c r="AL13" s="39"/>
      <c r="AM13" s="41"/>
      <c r="AN13" s="41"/>
      <c r="AO13" s="39"/>
      <c r="AP13" s="39"/>
      <c r="AQ13" s="41"/>
      <c r="AR13" s="41"/>
      <c r="AS13" s="39"/>
      <c r="AT13" s="39"/>
      <c r="AU13" s="41"/>
      <c r="AV13" s="41"/>
      <c r="AW13" s="39"/>
      <c r="AX13" s="39"/>
      <c r="AY13" s="41"/>
      <c r="AZ13" s="41"/>
      <c r="BA13" s="39"/>
      <c r="BB13" s="39"/>
      <c r="BC13" s="41"/>
      <c r="BD13" s="41"/>
      <c r="BE13" s="39"/>
      <c r="BF13" s="39"/>
      <c r="BG13" s="41"/>
      <c r="BH13" s="41"/>
      <c r="BI13" s="39"/>
      <c r="BJ13" s="39"/>
      <c r="BK13" s="41"/>
      <c r="BL13" s="41"/>
      <c r="BM13" s="52"/>
      <c r="BN13" s="52"/>
      <c r="BO13" s="39"/>
      <c r="BP13" s="39"/>
      <c r="BQ13" s="39"/>
      <c r="BR13" s="39"/>
      <c r="BS13" s="14"/>
      <c r="BT13" s="14"/>
      <c r="BU13" s="14"/>
      <c r="BV13" s="18"/>
      <c r="BW13" s="18"/>
      <c r="BX13" s="20"/>
    </row>
    <row r="14" spans="1:76" ht="14.25" customHeight="1" x14ac:dyDescent="0.25">
      <c r="A14" s="56"/>
      <c r="B14" s="64">
        <v>65</v>
      </c>
      <c r="C14" s="41">
        <v>146.22</v>
      </c>
      <c r="D14" s="96">
        <v>38.116</v>
      </c>
      <c r="E14" s="49">
        <v>2.3601999999999999</v>
      </c>
      <c r="F14" s="49">
        <v>2.1549</v>
      </c>
      <c r="G14" s="49">
        <v>3.1282000000000001</v>
      </c>
      <c r="H14" s="49">
        <v>9.7068999999999992</v>
      </c>
      <c r="I14" s="96">
        <v>82.052999999999997</v>
      </c>
      <c r="J14" s="96">
        <v>86.058000000000007</v>
      </c>
      <c r="K14" s="42">
        <v>2.2284999999999999</v>
      </c>
      <c r="L14" s="42">
        <v>6.7877999999999998</v>
      </c>
      <c r="M14" s="96">
        <v>18.166</v>
      </c>
      <c r="N14" s="96">
        <v>4.6402000000000001</v>
      </c>
      <c r="O14" s="131"/>
      <c r="P14" s="52"/>
      <c r="Q14" s="39"/>
      <c r="R14" s="39"/>
      <c r="S14" s="41"/>
      <c r="T14" s="41"/>
      <c r="U14" s="39"/>
      <c r="V14" s="39"/>
      <c r="W14" s="41"/>
      <c r="X14" s="41"/>
      <c r="Y14" s="39"/>
      <c r="Z14" s="39"/>
      <c r="AA14" s="41"/>
      <c r="AB14" s="41"/>
      <c r="AC14" s="39"/>
      <c r="AD14" s="39"/>
      <c r="AE14" s="41"/>
      <c r="AF14" s="41"/>
      <c r="AG14" s="39"/>
      <c r="AH14" s="39"/>
      <c r="AI14" s="41"/>
      <c r="AJ14" s="41"/>
      <c r="AK14" s="39"/>
      <c r="AL14" s="39"/>
      <c r="AM14" s="41"/>
      <c r="AN14" s="41"/>
      <c r="AO14" s="39"/>
      <c r="AP14" s="39"/>
      <c r="AQ14" s="41"/>
      <c r="AR14" s="41"/>
      <c r="AS14" s="39"/>
      <c r="AT14" s="39"/>
      <c r="AU14" s="41"/>
      <c r="AV14" s="41"/>
      <c r="AW14" s="39"/>
      <c r="AX14" s="39"/>
      <c r="AY14" s="41"/>
      <c r="AZ14" s="41"/>
      <c r="BA14" s="39"/>
      <c r="BB14" s="39"/>
      <c r="BC14" s="41"/>
      <c r="BD14" s="41"/>
      <c r="BE14" s="39"/>
      <c r="BF14" s="39"/>
      <c r="BG14" s="41"/>
      <c r="BH14" s="41"/>
      <c r="BI14" s="39"/>
      <c r="BJ14" s="39"/>
      <c r="BK14" s="41"/>
      <c r="BL14" s="41"/>
      <c r="BM14" s="102"/>
      <c r="BN14" s="102"/>
      <c r="BO14" s="39"/>
      <c r="BP14" s="39"/>
      <c r="BQ14" s="39"/>
      <c r="BR14" s="39"/>
      <c r="BS14" s="14"/>
      <c r="BT14" s="14"/>
      <c r="BU14" s="14"/>
      <c r="BV14" s="18"/>
      <c r="BW14" s="18"/>
      <c r="BX14" s="20"/>
    </row>
    <row r="15" spans="1:76" ht="14.25" customHeight="1" x14ac:dyDescent="0.25">
      <c r="A15" s="56"/>
      <c r="B15" s="64">
        <v>66</v>
      </c>
      <c r="C15" s="41">
        <v>164.6</v>
      </c>
      <c r="D15" s="96">
        <v>41.262999999999998</v>
      </c>
      <c r="E15" s="49">
        <v>2.5451999999999999</v>
      </c>
      <c r="F15" s="49">
        <v>2.4035000000000002</v>
      </c>
      <c r="G15" s="49">
        <v>3.7204999999999999</v>
      </c>
      <c r="H15" s="49">
        <v>13.875999999999999</v>
      </c>
      <c r="I15" s="96">
        <v>80.328999999999994</v>
      </c>
      <c r="J15" s="96">
        <v>85.635999999999996</v>
      </c>
      <c r="K15" s="42">
        <v>2.2568000000000001</v>
      </c>
      <c r="L15" s="42">
        <v>9.0886999999999993</v>
      </c>
      <c r="M15" s="96">
        <v>17.334</v>
      </c>
      <c r="N15" s="96">
        <v>4.9378000000000002</v>
      </c>
      <c r="O15" s="131"/>
      <c r="P15" s="52"/>
      <c r="Q15" s="39"/>
      <c r="R15" s="39"/>
      <c r="S15" s="41"/>
      <c r="T15" s="41"/>
      <c r="U15" s="39"/>
      <c r="V15" s="39"/>
      <c r="W15" s="41"/>
      <c r="X15" s="41"/>
      <c r="Y15" s="39"/>
      <c r="Z15" s="39"/>
      <c r="AA15" s="41"/>
      <c r="AB15" s="41"/>
      <c r="AC15" s="39"/>
      <c r="AD15" s="39"/>
      <c r="AE15" s="41"/>
      <c r="AF15" s="41"/>
      <c r="AG15" s="39"/>
      <c r="AH15" s="39"/>
      <c r="AI15" s="41"/>
      <c r="AJ15" s="41"/>
      <c r="AK15" s="39"/>
      <c r="AL15" s="39"/>
      <c r="AM15" s="41"/>
      <c r="AN15" s="41"/>
      <c r="AO15" s="39"/>
      <c r="AP15" s="39"/>
      <c r="AQ15" s="41"/>
      <c r="AR15" s="41"/>
      <c r="AS15" s="39"/>
      <c r="AT15" s="39"/>
      <c r="AU15" s="41"/>
      <c r="AV15" s="41"/>
      <c r="AW15" s="39"/>
      <c r="AX15" s="39"/>
      <c r="AY15" s="41"/>
      <c r="AZ15" s="41"/>
      <c r="BA15" s="39"/>
      <c r="BB15" s="39"/>
      <c r="BC15" s="41"/>
      <c r="BD15" s="41"/>
      <c r="BE15" s="39"/>
      <c r="BF15" s="39"/>
      <c r="BG15" s="41"/>
      <c r="BH15" s="41"/>
      <c r="BI15" s="39"/>
      <c r="BJ15" s="39"/>
      <c r="BK15" s="41"/>
      <c r="BL15" s="41"/>
      <c r="BM15" s="52"/>
      <c r="BN15" s="52"/>
      <c r="BO15" s="39"/>
      <c r="BP15" s="39"/>
      <c r="BQ15" s="39"/>
      <c r="BR15" s="39"/>
      <c r="BS15" s="14"/>
      <c r="BT15" s="14"/>
      <c r="BU15" s="14"/>
      <c r="BV15" s="18"/>
      <c r="BW15" s="18"/>
      <c r="BX15" s="20"/>
    </row>
    <row r="16" spans="1:76" ht="14.25" customHeight="1" x14ac:dyDescent="0.25">
      <c r="A16" s="56"/>
      <c r="B16" s="119">
        <v>69</v>
      </c>
      <c r="C16" s="54">
        <v>162.9</v>
      </c>
      <c r="D16" s="159">
        <v>60.386000000000003</v>
      </c>
      <c r="E16" s="53">
        <v>2.5185</v>
      </c>
      <c r="F16" s="53">
        <v>2.3290999999999999</v>
      </c>
      <c r="G16" s="53">
        <v>3.9114</v>
      </c>
      <c r="H16" s="53">
        <v>14.778</v>
      </c>
      <c r="I16" s="159">
        <v>64.661000000000001</v>
      </c>
      <c r="J16" s="159">
        <v>127.8</v>
      </c>
      <c r="K16" s="55">
        <v>2.3740000000000001</v>
      </c>
      <c r="L16" s="55">
        <v>7.7389999999999999</v>
      </c>
      <c r="M16" s="159">
        <v>17.733000000000001</v>
      </c>
      <c r="N16" s="159">
        <v>10.202999999999999</v>
      </c>
      <c r="O16" s="131"/>
      <c r="P16" s="52"/>
      <c r="Q16" s="39"/>
      <c r="R16" s="39"/>
      <c r="S16" s="41"/>
      <c r="T16" s="41"/>
      <c r="U16" s="39"/>
      <c r="V16" s="39"/>
      <c r="W16" s="41"/>
      <c r="X16" s="41"/>
      <c r="Y16" s="39"/>
      <c r="Z16" s="39"/>
      <c r="AA16" s="41"/>
      <c r="AB16" s="41"/>
      <c r="AC16" s="39"/>
      <c r="AD16" s="39"/>
      <c r="AE16" s="41"/>
      <c r="AF16" s="41"/>
      <c r="AG16" s="39"/>
      <c r="AH16" s="39"/>
      <c r="AI16" s="41"/>
      <c r="AJ16" s="41"/>
      <c r="AK16" s="39"/>
      <c r="AL16" s="39"/>
      <c r="AM16" s="41"/>
      <c r="AN16" s="41"/>
      <c r="AO16" s="39"/>
      <c r="AP16" s="39"/>
      <c r="AQ16" s="41"/>
      <c r="AR16" s="41"/>
      <c r="AS16" s="39"/>
      <c r="AT16" s="39"/>
      <c r="AU16" s="41"/>
      <c r="AV16" s="41"/>
      <c r="AW16" s="39"/>
      <c r="AX16" s="39"/>
      <c r="AY16" s="41"/>
      <c r="AZ16" s="41"/>
      <c r="BA16" s="39"/>
      <c r="BB16" s="39"/>
      <c r="BC16" s="41"/>
      <c r="BD16" s="41"/>
      <c r="BE16" s="39"/>
      <c r="BF16" s="39"/>
      <c r="BG16" s="41"/>
      <c r="BH16" s="41"/>
      <c r="BI16" s="39"/>
      <c r="BJ16" s="39"/>
      <c r="BK16" s="41"/>
      <c r="BL16" s="41"/>
      <c r="BM16" s="52"/>
      <c r="BN16" s="52"/>
      <c r="BO16" s="39"/>
      <c r="BP16" s="39"/>
      <c r="BQ16" s="39"/>
      <c r="BR16" s="39"/>
      <c r="BS16" s="14"/>
      <c r="BT16" s="14"/>
      <c r="BU16" s="14"/>
      <c r="BV16" s="18"/>
      <c r="BW16" s="18"/>
      <c r="BX16" s="20"/>
    </row>
    <row r="17" spans="1:76" ht="14.25" customHeight="1" x14ac:dyDescent="0.25">
      <c r="A17" s="131"/>
      <c r="B17" s="52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131"/>
      <c r="P17" s="52"/>
      <c r="Q17" s="39"/>
      <c r="R17" s="39"/>
      <c r="S17" s="41"/>
      <c r="T17" s="41"/>
      <c r="U17" s="39"/>
      <c r="V17" s="39"/>
      <c r="W17" s="41"/>
      <c r="X17" s="41"/>
      <c r="Y17" s="39"/>
      <c r="Z17" s="39"/>
      <c r="AA17" s="41"/>
      <c r="AB17" s="41"/>
      <c r="AC17" s="39"/>
      <c r="AD17" s="39"/>
      <c r="AE17" s="41"/>
      <c r="AF17" s="41"/>
      <c r="AG17" s="39"/>
      <c r="AH17" s="39"/>
      <c r="AI17" s="41"/>
      <c r="AJ17" s="41"/>
      <c r="AK17" s="39"/>
      <c r="AL17" s="39"/>
      <c r="AM17" s="41"/>
      <c r="AN17" s="41"/>
      <c r="AO17" s="39"/>
      <c r="AP17" s="39"/>
      <c r="AQ17" s="41"/>
      <c r="AR17" s="41"/>
      <c r="AS17" s="39"/>
      <c r="AT17" s="39"/>
      <c r="AU17" s="41"/>
      <c r="AV17" s="41"/>
      <c r="AW17" s="39"/>
      <c r="AX17" s="39"/>
      <c r="AY17" s="41"/>
      <c r="AZ17" s="41"/>
      <c r="BA17" s="39"/>
      <c r="BB17" s="39"/>
      <c r="BC17" s="41"/>
      <c r="BD17" s="41"/>
      <c r="BE17" s="39"/>
      <c r="BF17" s="39"/>
      <c r="BG17" s="41"/>
      <c r="BH17" s="41"/>
      <c r="BI17" s="39"/>
      <c r="BJ17" s="39"/>
      <c r="BK17" s="41"/>
      <c r="BL17" s="41"/>
      <c r="BM17" s="52"/>
      <c r="BN17" s="52"/>
      <c r="BO17" s="39"/>
      <c r="BP17" s="39"/>
      <c r="BQ17" s="39"/>
      <c r="BR17" s="39"/>
      <c r="BS17" s="14"/>
      <c r="BT17" s="14"/>
      <c r="BU17" s="14"/>
      <c r="BV17" s="18"/>
      <c r="BW17" s="18"/>
      <c r="BX17" s="20"/>
    </row>
    <row r="18" spans="1:76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69"/>
      <c r="K18" s="69"/>
      <c r="L18" s="69"/>
      <c r="M18" s="65"/>
      <c r="N18" s="65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  <c r="BN18" s="109"/>
      <c r="BO18" s="109"/>
      <c r="BP18" s="109"/>
      <c r="BQ18" s="69"/>
      <c r="BR18" s="69"/>
    </row>
    <row r="19" spans="1:76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69"/>
      <c r="K19" s="69"/>
      <c r="L19" s="69"/>
      <c r="M19" s="65"/>
      <c r="N19" s="65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  <c r="BI19" s="109"/>
      <c r="BJ19" s="109"/>
      <c r="BK19" s="109"/>
      <c r="BL19" s="109"/>
      <c r="BM19" s="109"/>
      <c r="BN19" s="109"/>
      <c r="BO19" s="69"/>
      <c r="BP19" s="69"/>
      <c r="BQ19" s="69"/>
      <c r="BR19" s="69"/>
    </row>
    <row r="20" spans="1:76" ht="47.25" customHeight="1" x14ac:dyDescent="0.25">
      <c r="A20" s="56"/>
      <c r="B20" s="120" t="s">
        <v>55</v>
      </c>
      <c r="C20" s="121" t="s">
        <v>60</v>
      </c>
      <c r="D20" s="121" t="s">
        <v>7</v>
      </c>
      <c r="E20" s="121" t="s">
        <v>11</v>
      </c>
      <c r="F20" s="122" t="s">
        <v>59</v>
      </c>
      <c r="G20" s="121" t="s">
        <v>58</v>
      </c>
      <c r="H20" s="83"/>
      <c r="I20" s="56"/>
      <c r="J20" s="65"/>
      <c r="K20" s="65"/>
      <c r="L20" s="65"/>
      <c r="M20" s="65"/>
      <c r="N20" s="65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  <c r="BI20" s="109"/>
      <c r="BJ20" s="109"/>
      <c r="BK20" s="109"/>
      <c r="BL20" s="109"/>
      <c r="BM20" s="109"/>
      <c r="BN20" s="109"/>
      <c r="BO20" s="69"/>
      <c r="BP20" s="69"/>
      <c r="BQ20" s="69"/>
      <c r="BR20" s="69"/>
    </row>
    <row r="21" spans="1:76" x14ac:dyDescent="0.25">
      <c r="A21" s="56"/>
      <c r="B21" s="93">
        <v>156</v>
      </c>
      <c r="C21" s="99">
        <v>0</v>
      </c>
      <c r="D21" s="99">
        <v>55</v>
      </c>
      <c r="E21" s="99">
        <v>156</v>
      </c>
      <c r="F21" s="99">
        <f>90-(E21-90)</f>
        <v>24</v>
      </c>
      <c r="G21" s="230" t="s">
        <v>9</v>
      </c>
      <c r="H21" s="103" t="s">
        <v>43</v>
      </c>
      <c r="I21" s="56"/>
      <c r="J21" s="56"/>
      <c r="K21" s="65"/>
      <c r="L21" s="65"/>
      <c r="M21" s="65"/>
      <c r="N21" s="65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</row>
    <row r="22" spans="1:76" x14ac:dyDescent="0.25">
      <c r="A22" s="56"/>
      <c r="B22" s="101">
        <f>B21+15</f>
        <v>171</v>
      </c>
      <c r="C22" s="50">
        <v>15</v>
      </c>
      <c r="D22" s="50">
        <v>57.5</v>
      </c>
      <c r="E22" s="50">
        <f>E21+15</f>
        <v>171</v>
      </c>
      <c r="F22" s="50">
        <f>90-(E22-90)</f>
        <v>9</v>
      </c>
      <c r="G22" s="231"/>
      <c r="H22" s="68"/>
      <c r="I22" s="56"/>
      <c r="J22" s="56"/>
      <c r="K22" s="65"/>
      <c r="L22" s="65"/>
      <c r="M22" s="65"/>
      <c r="N22" s="65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9"/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69"/>
      <c r="BE22" s="69"/>
      <c r="BF22" s="69"/>
      <c r="BG22" s="69"/>
      <c r="BH22" s="69"/>
      <c r="BI22" s="69"/>
      <c r="BJ22" s="69"/>
      <c r="BK22" s="69"/>
      <c r="BL22" s="69"/>
      <c r="BM22" s="69"/>
      <c r="BN22" s="69"/>
      <c r="BO22" s="69"/>
      <c r="BP22" s="69"/>
      <c r="BQ22" s="69"/>
      <c r="BR22" s="69"/>
    </row>
    <row r="23" spans="1:76" x14ac:dyDescent="0.25">
      <c r="A23" s="56"/>
      <c r="B23" s="93">
        <f>B22+30</f>
        <v>201</v>
      </c>
      <c r="C23" s="99">
        <v>45</v>
      </c>
      <c r="D23" s="99">
        <v>55</v>
      </c>
      <c r="E23" s="99">
        <f>($E$21+45)-180</f>
        <v>21</v>
      </c>
      <c r="F23" s="99">
        <v>21</v>
      </c>
      <c r="G23" s="230" t="s">
        <v>10</v>
      </c>
      <c r="H23" s="103"/>
      <c r="I23" s="56"/>
      <c r="J23" s="56"/>
      <c r="K23" s="65"/>
      <c r="L23" s="65"/>
      <c r="M23" s="65"/>
      <c r="N23" s="65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</row>
    <row r="24" spans="1:76" x14ac:dyDescent="0.25">
      <c r="A24" s="56"/>
      <c r="B24" s="97">
        <f t="shared" ref="B24:B30" si="0">B23+15</f>
        <v>216</v>
      </c>
      <c r="C24" s="52">
        <v>60</v>
      </c>
      <c r="D24" s="52">
        <v>55</v>
      </c>
      <c r="E24" s="52">
        <f>($E$21+60)-180</f>
        <v>36</v>
      </c>
      <c r="F24" s="52">
        <v>36</v>
      </c>
      <c r="G24" s="232"/>
      <c r="H24" s="107"/>
      <c r="I24" s="56"/>
      <c r="J24" s="56"/>
      <c r="K24" s="65"/>
      <c r="L24" s="65"/>
      <c r="M24" s="65"/>
      <c r="N24" s="65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</row>
    <row r="25" spans="1:76" x14ac:dyDescent="0.25">
      <c r="A25" s="56"/>
      <c r="B25" s="97">
        <f>B24+30</f>
        <v>246</v>
      </c>
      <c r="C25" s="52">
        <v>90</v>
      </c>
      <c r="D25" s="52">
        <v>50</v>
      </c>
      <c r="E25" s="52">
        <f>($E$21+90)-180</f>
        <v>66</v>
      </c>
      <c r="F25" s="52">
        <v>66</v>
      </c>
      <c r="G25" s="232"/>
      <c r="H25" s="107"/>
      <c r="I25" s="56"/>
      <c r="J25" s="56"/>
      <c r="K25" s="65"/>
      <c r="L25" s="65"/>
      <c r="M25" s="65"/>
      <c r="N25" s="65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</row>
    <row r="26" spans="1:76" x14ac:dyDescent="0.25">
      <c r="A26" s="56"/>
      <c r="B26" s="101">
        <f t="shared" si="0"/>
        <v>261</v>
      </c>
      <c r="C26" s="50">
        <v>105</v>
      </c>
      <c r="D26" s="50">
        <v>62</v>
      </c>
      <c r="E26" s="50">
        <f>($E$21+105)-180</f>
        <v>81</v>
      </c>
      <c r="F26" s="50">
        <v>81</v>
      </c>
      <c r="G26" s="231"/>
      <c r="H26" s="68"/>
      <c r="I26" s="56"/>
      <c r="J26" s="56"/>
      <c r="K26" s="65"/>
      <c r="L26" s="65"/>
      <c r="M26" s="65"/>
      <c r="N26" s="65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</row>
    <row r="27" spans="1:76" x14ac:dyDescent="0.25">
      <c r="A27" s="56"/>
      <c r="B27" s="97">
        <f t="shared" si="0"/>
        <v>276</v>
      </c>
      <c r="C27" s="52">
        <v>120</v>
      </c>
      <c r="D27" s="52">
        <v>69</v>
      </c>
      <c r="E27" s="52">
        <f>($E$21+120)-180</f>
        <v>96</v>
      </c>
      <c r="F27" s="52">
        <f>90-(E27-90)</f>
        <v>84</v>
      </c>
      <c r="G27" s="232" t="s">
        <v>9</v>
      </c>
      <c r="H27" s="107"/>
      <c r="I27" s="56"/>
      <c r="J27" s="56"/>
      <c r="K27" s="65"/>
      <c r="L27" s="65"/>
      <c r="M27" s="65"/>
      <c r="N27" s="65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</row>
    <row r="28" spans="1:76" x14ac:dyDescent="0.25">
      <c r="A28" s="56"/>
      <c r="B28" s="97">
        <f t="shared" si="0"/>
        <v>291</v>
      </c>
      <c r="C28" s="52">
        <v>135</v>
      </c>
      <c r="D28" s="52">
        <v>69</v>
      </c>
      <c r="E28" s="52">
        <f>($E$21+135)-180</f>
        <v>111</v>
      </c>
      <c r="F28" s="52">
        <f>90-(E28-90)</f>
        <v>69</v>
      </c>
      <c r="G28" s="232"/>
      <c r="H28" s="107"/>
      <c r="I28" s="56"/>
      <c r="J28" s="56"/>
      <c r="K28" s="65"/>
      <c r="L28" s="65"/>
      <c r="M28" s="65"/>
      <c r="N28" s="65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</row>
    <row r="29" spans="1:76" x14ac:dyDescent="0.25">
      <c r="A29" s="56"/>
      <c r="B29" s="97">
        <f t="shared" si="0"/>
        <v>306</v>
      </c>
      <c r="C29" s="52">
        <v>150</v>
      </c>
      <c r="D29" s="52">
        <v>62</v>
      </c>
      <c r="E29" s="52">
        <f>($E$21+150)-180</f>
        <v>126</v>
      </c>
      <c r="F29" s="52">
        <f>90-(E29-90)</f>
        <v>54</v>
      </c>
      <c r="G29" s="232"/>
      <c r="H29" s="107"/>
      <c r="I29" s="56"/>
      <c r="J29" s="56"/>
      <c r="K29" s="65"/>
      <c r="L29" s="65"/>
      <c r="M29" s="65"/>
      <c r="N29" s="65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</row>
    <row r="30" spans="1:76" x14ac:dyDescent="0.25">
      <c r="A30" s="56"/>
      <c r="B30" s="101">
        <f t="shared" si="0"/>
        <v>321</v>
      </c>
      <c r="C30" s="50">
        <v>165</v>
      </c>
      <c r="D30" s="50">
        <v>55</v>
      </c>
      <c r="E30" s="50">
        <f>($E$21+165)-180</f>
        <v>141</v>
      </c>
      <c r="F30" s="50">
        <f>90-(E30-90)</f>
        <v>39</v>
      </c>
      <c r="G30" s="231"/>
      <c r="H30" s="68"/>
      <c r="I30" s="56"/>
      <c r="J30" s="56"/>
      <c r="K30" s="65"/>
      <c r="L30" s="65"/>
      <c r="M30" s="65"/>
      <c r="N30" s="65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</row>
    <row r="31" spans="1:76" x14ac:dyDescent="0.25">
      <c r="A31" s="56"/>
      <c r="B31" s="56"/>
      <c r="C31" s="52"/>
      <c r="D31" s="52"/>
      <c r="E31" s="52"/>
      <c r="F31" s="52"/>
      <c r="G31" s="56"/>
      <c r="H31" s="56"/>
      <c r="I31" s="56"/>
      <c r="J31" s="56"/>
      <c r="K31" s="65"/>
      <c r="L31" s="65"/>
      <c r="M31" s="65"/>
      <c r="N31" s="65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</row>
    <row r="32" spans="1:76" x14ac:dyDescent="0.25">
      <c r="A32" s="56"/>
      <c r="B32" s="56"/>
      <c r="C32" s="56"/>
      <c r="D32" s="56"/>
      <c r="E32" s="56"/>
      <c r="F32" s="56"/>
      <c r="G32" s="56"/>
      <c r="H32" s="56"/>
      <c r="I32" s="56"/>
      <c r="J32" s="65"/>
      <c r="K32" s="65"/>
      <c r="L32" s="65"/>
      <c r="M32" s="65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</row>
    <row r="33" spans="1:70" x14ac:dyDescent="0.25">
      <c r="A33" s="56"/>
      <c r="B33" s="56"/>
      <c r="C33" s="56"/>
      <c r="D33" s="56"/>
      <c r="E33" s="56"/>
      <c r="F33" s="56"/>
      <c r="G33" s="56"/>
      <c r="H33" s="56"/>
      <c r="I33" s="56"/>
      <c r="J33" s="65"/>
      <c r="K33" s="65"/>
      <c r="L33" s="65"/>
      <c r="M33" s="65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</row>
    <row r="34" spans="1:70" x14ac:dyDescent="0.25">
      <c r="A34" s="65"/>
      <c r="B34" s="65"/>
      <c r="C34" s="56"/>
      <c r="D34" s="56"/>
      <c r="E34" s="56"/>
      <c r="F34" s="56"/>
      <c r="G34" s="56"/>
      <c r="H34" s="56"/>
      <c r="I34" s="56"/>
      <c r="J34" s="56"/>
      <c r="K34" s="65"/>
      <c r="L34" s="65"/>
      <c r="M34" s="65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  <c r="BM34" s="69"/>
      <c r="BN34" s="69"/>
      <c r="BO34" s="69"/>
      <c r="BP34" s="69"/>
      <c r="BQ34" s="69"/>
      <c r="BR34" s="69"/>
    </row>
    <row r="35" spans="1:70" x14ac:dyDescent="0.25">
      <c r="A35" s="65"/>
      <c r="B35" s="65"/>
      <c r="C35" s="56"/>
      <c r="D35" s="56"/>
      <c r="E35" s="56"/>
      <c r="F35" s="56"/>
      <c r="G35" s="56"/>
      <c r="H35" s="109"/>
      <c r="I35" s="56"/>
      <c r="J35" s="56"/>
      <c r="K35" s="65"/>
      <c r="L35" s="65"/>
      <c r="M35" s="65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</row>
    <row r="36" spans="1:70" x14ac:dyDescent="0.25">
      <c r="A36" s="65"/>
      <c r="B36" s="65"/>
      <c r="C36" s="56"/>
      <c r="D36" s="56"/>
      <c r="E36" s="56"/>
      <c r="F36" s="105"/>
      <c r="G36" s="106"/>
      <c r="H36" s="56"/>
      <c r="I36" s="56"/>
      <c r="J36" s="56"/>
      <c r="K36" s="65"/>
      <c r="L36" s="65"/>
      <c r="M36" s="65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69"/>
      <c r="BR36" s="69"/>
    </row>
    <row r="37" spans="1:70" x14ac:dyDescent="0.25">
      <c r="A37" s="65"/>
      <c r="B37" s="65"/>
      <c r="C37" s="56"/>
      <c r="D37" s="56"/>
      <c r="E37" s="56"/>
      <c r="F37" s="105"/>
      <c r="G37" s="106"/>
      <c r="H37" s="56"/>
      <c r="I37" s="56"/>
      <c r="J37" s="56"/>
      <c r="K37" s="65"/>
      <c r="L37" s="65"/>
      <c r="M37" s="65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</row>
    <row r="38" spans="1:70" x14ac:dyDescent="0.25">
      <c r="A38" s="65"/>
      <c r="B38" s="65"/>
      <c r="C38" s="56"/>
      <c r="D38" s="56"/>
      <c r="E38" s="56"/>
      <c r="F38" s="105"/>
      <c r="G38" s="106"/>
      <c r="H38" s="56"/>
      <c r="I38" s="56"/>
      <c r="J38" s="56"/>
      <c r="K38" s="65"/>
      <c r="L38" s="65"/>
      <c r="M38" s="65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69"/>
      <c r="BR38" s="69"/>
    </row>
    <row r="39" spans="1:70" x14ac:dyDescent="0.25">
      <c r="A39" s="65"/>
      <c r="B39" s="65"/>
      <c r="C39" s="56"/>
      <c r="D39" s="56"/>
      <c r="E39" s="56"/>
      <c r="F39" s="105"/>
      <c r="G39" s="106"/>
      <c r="H39" s="56"/>
      <c r="I39" s="56"/>
      <c r="J39" s="56"/>
      <c r="K39" s="65"/>
      <c r="L39" s="65"/>
      <c r="M39" s="65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69"/>
      <c r="BR39" s="69"/>
    </row>
    <row r="40" spans="1:70" x14ac:dyDescent="0.25">
      <c r="A40" s="65"/>
      <c r="B40" s="65"/>
      <c r="C40" s="56"/>
      <c r="D40" s="56"/>
      <c r="E40" s="56"/>
      <c r="F40" s="105"/>
      <c r="G40" s="106"/>
      <c r="H40" s="109"/>
      <c r="I40" s="56"/>
      <c r="J40" s="56"/>
      <c r="K40" s="65"/>
      <c r="L40" s="65"/>
      <c r="M40" s="65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69"/>
      <c r="BM40" s="69"/>
      <c r="BN40" s="69"/>
      <c r="BO40" s="69"/>
      <c r="BP40" s="69"/>
      <c r="BQ40" s="69"/>
      <c r="BR40" s="69"/>
    </row>
    <row r="41" spans="1:70" x14ac:dyDescent="0.25">
      <c r="A41" s="65"/>
      <c r="B41" s="65"/>
      <c r="C41" s="56"/>
      <c r="D41" s="56"/>
      <c r="E41" s="56"/>
      <c r="F41" s="105"/>
      <c r="G41" s="106"/>
      <c r="H41" s="109"/>
      <c r="I41" s="56"/>
      <c r="J41" s="56"/>
      <c r="K41" s="65"/>
      <c r="L41" s="65"/>
      <c r="M41" s="65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69"/>
      <c r="BR41" s="69"/>
    </row>
    <row r="42" spans="1:70" x14ac:dyDescent="0.25">
      <c r="A42" s="65"/>
      <c r="B42" s="65"/>
      <c r="C42" s="56"/>
      <c r="D42" s="56"/>
      <c r="E42" s="56"/>
      <c r="F42" s="105"/>
      <c r="G42" s="106"/>
      <c r="H42" s="109"/>
      <c r="I42" s="56"/>
      <c r="J42" s="56"/>
      <c r="K42" s="65"/>
      <c r="L42" s="65"/>
      <c r="M42" s="65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69"/>
      <c r="BR42" s="69"/>
    </row>
    <row r="43" spans="1:70" x14ac:dyDescent="0.25">
      <c r="A43" s="65"/>
      <c r="B43" s="65"/>
      <c r="C43" s="56"/>
      <c r="D43" s="56"/>
      <c r="E43" s="56"/>
      <c r="F43" s="105"/>
      <c r="G43" s="106"/>
      <c r="I43" s="65"/>
      <c r="J43" s="65"/>
      <c r="K43" s="65"/>
      <c r="L43" s="65"/>
      <c r="M43" s="65"/>
    </row>
    <row r="44" spans="1:70" x14ac:dyDescent="0.25">
      <c r="A44" s="65"/>
      <c r="B44" s="65"/>
      <c r="C44" s="56"/>
      <c r="D44" s="56"/>
      <c r="E44" s="56"/>
      <c r="F44" s="105"/>
      <c r="G44" s="106"/>
      <c r="I44" s="65"/>
      <c r="J44" s="65"/>
      <c r="K44" s="65"/>
      <c r="L44" s="65"/>
      <c r="M44" s="65"/>
    </row>
    <row r="45" spans="1:70" x14ac:dyDescent="0.25">
      <c r="A45" s="65"/>
      <c r="B45" s="65"/>
      <c r="C45" s="56"/>
      <c r="D45" s="56"/>
      <c r="E45" s="56"/>
      <c r="F45" s="105"/>
      <c r="G45" s="106"/>
      <c r="I45" s="65"/>
      <c r="J45" s="65"/>
      <c r="K45" s="65"/>
      <c r="L45" s="65"/>
      <c r="M45" s="65"/>
    </row>
    <row r="46" spans="1:70" x14ac:dyDescent="0.25">
      <c r="A46" s="65"/>
      <c r="B46" s="65"/>
      <c r="C46" s="56"/>
      <c r="D46" s="56"/>
      <c r="E46" s="56"/>
      <c r="F46" s="105"/>
      <c r="G46" s="106"/>
      <c r="H46" s="65"/>
      <c r="I46" s="65"/>
      <c r="J46" s="65"/>
      <c r="K46" s="65"/>
      <c r="L46" s="65"/>
      <c r="M46" s="65"/>
    </row>
    <row r="47" spans="1:70" x14ac:dyDescent="0.25">
      <c r="A47" s="65"/>
      <c r="B47" s="65"/>
      <c r="C47" s="56"/>
      <c r="D47" s="56"/>
      <c r="E47" s="56"/>
      <c r="F47" s="105"/>
      <c r="G47" s="106"/>
      <c r="H47" s="65"/>
      <c r="I47" s="65"/>
      <c r="J47" s="65"/>
      <c r="K47" s="65"/>
      <c r="L47" s="65"/>
      <c r="M47" s="65"/>
    </row>
    <row r="48" spans="1:70" x14ac:dyDescent="0.25">
      <c r="A48" s="65"/>
      <c r="B48" s="65"/>
      <c r="C48" s="56"/>
      <c r="D48" s="56"/>
      <c r="E48" s="56"/>
      <c r="F48" s="105"/>
      <c r="G48" s="106"/>
      <c r="H48" s="65"/>
      <c r="I48" s="65"/>
      <c r="J48" s="65"/>
      <c r="K48" s="65"/>
      <c r="L48" s="65"/>
      <c r="M48" s="65"/>
    </row>
    <row r="49" spans="1:79" x14ac:dyDescent="0.25">
      <c r="A49" s="65"/>
      <c r="B49" s="65"/>
      <c r="C49" s="56"/>
      <c r="D49" s="56"/>
      <c r="E49" s="56"/>
      <c r="F49" s="105"/>
      <c r="G49" s="106"/>
      <c r="H49" s="56"/>
      <c r="I49" s="65"/>
      <c r="J49" s="65"/>
      <c r="K49" s="65"/>
      <c r="L49" s="65"/>
      <c r="M49" s="65"/>
    </row>
    <row r="50" spans="1:79" x14ac:dyDescent="0.25">
      <c r="A50" s="65"/>
      <c r="B50" s="65"/>
      <c r="C50" s="56"/>
      <c r="D50" s="56"/>
      <c r="E50" s="56"/>
      <c r="F50" s="56"/>
      <c r="G50" s="56"/>
      <c r="H50" s="56"/>
      <c r="I50" s="65"/>
      <c r="J50" s="65"/>
      <c r="K50" s="65"/>
      <c r="L50" s="65"/>
      <c r="M50" s="65"/>
    </row>
    <row r="51" spans="1:79" x14ac:dyDescent="0.25">
      <c r="C51" s="14"/>
      <c r="D51" s="14"/>
      <c r="E51" s="14"/>
      <c r="F51" s="14"/>
      <c r="G51" s="14"/>
      <c r="M51" s="65"/>
      <c r="N51" s="65"/>
      <c r="O51" s="65"/>
      <c r="P51" s="65"/>
      <c r="Q51" s="56"/>
      <c r="R51" s="56"/>
      <c r="S51" s="65"/>
      <c r="T51" s="65"/>
      <c r="U51" s="56"/>
      <c r="V51" s="65"/>
      <c r="W51" s="65"/>
      <c r="X51" s="65"/>
      <c r="Y51" s="65"/>
      <c r="Z51" s="65"/>
    </row>
    <row r="52" spans="1:79" x14ac:dyDescent="0.25">
      <c r="C52" s="14"/>
      <c r="D52" s="14"/>
      <c r="E52" s="14"/>
      <c r="F52" s="14"/>
      <c r="G52" s="14"/>
      <c r="M52" s="65"/>
      <c r="N52" s="65"/>
      <c r="O52" s="65"/>
      <c r="P52" s="56"/>
      <c r="Q52" s="94"/>
      <c r="R52" s="94"/>
      <c r="S52" s="56"/>
      <c r="T52" s="56"/>
      <c r="U52" s="94"/>
      <c r="V52" s="56"/>
      <c r="W52" s="65"/>
      <c r="X52" s="65"/>
      <c r="Y52" s="65"/>
      <c r="Z52" s="65"/>
    </row>
    <row r="53" spans="1:79" x14ac:dyDescent="0.25">
      <c r="P53" s="14"/>
      <c r="Q53" s="16"/>
      <c r="R53" s="16"/>
      <c r="S53" s="14"/>
      <c r="T53" s="14"/>
      <c r="U53" s="16"/>
      <c r="V53" s="14"/>
    </row>
    <row r="54" spans="1:79" x14ac:dyDescent="0.25">
      <c r="P54" s="14"/>
      <c r="Q54" s="16"/>
      <c r="R54" s="16"/>
      <c r="S54" s="14"/>
      <c r="T54" s="14"/>
      <c r="U54" s="16"/>
      <c r="V54" s="14"/>
    </row>
    <row r="55" spans="1:79" x14ac:dyDescent="0.25">
      <c r="P55" s="15"/>
      <c r="Q55" s="16"/>
      <c r="R55" s="16"/>
      <c r="S55" s="15"/>
      <c r="T55" s="15"/>
      <c r="U55" s="16"/>
      <c r="V55" s="15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</row>
    <row r="56" spans="1:79" x14ac:dyDescent="0.25">
      <c r="P56" s="16"/>
      <c r="Q56" s="16"/>
      <c r="R56" s="16"/>
      <c r="S56" s="16"/>
      <c r="T56" s="16"/>
      <c r="U56" s="16"/>
      <c r="V56" s="16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</row>
    <row r="57" spans="1:79" x14ac:dyDescent="0.25">
      <c r="O57" s="14"/>
      <c r="P57" s="16"/>
      <c r="Q57" s="16"/>
      <c r="R57" s="16"/>
      <c r="S57" s="16"/>
      <c r="T57" s="16"/>
      <c r="U57" s="16"/>
      <c r="V57" s="16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</row>
    <row r="58" spans="1:79" x14ac:dyDescent="0.25">
      <c r="O58" s="14"/>
      <c r="P58" s="16"/>
      <c r="Q58" s="16"/>
      <c r="R58" s="16"/>
      <c r="S58" s="16"/>
      <c r="T58" s="16"/>
      <c r="U58" s="16"/>
      <c r="V58" s="16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4"/>
      <c r="BO58" s="14"/>
    </row>
    <row r="59" spans="1:79" x14ac:dyDescent="0.25"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4"/>
      <c r="BO59" s="14"/>
    </row>
    <row r="60" spans="1:79" x14ac:dyDescent="0.25"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</row>
    <row r="61" spans="1:79" x14ac:dyDescent="0.25"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</row>
    <row r="62" spans="1:79" x14ac:dyDescent="0.25">
      <c r="B62" s="14"/>
      <c r="C62" s="14"/>
      <c r="D62" s="14"/>
      <c r="E62" s="14"/>
      <c r="F62" s="14"/>
      <c r="G62" s="15"/>
      <c r="H62" s="15"/>
      <c r="I62" s="15"/>
      <c r="J62" s="15"/>
      <c r="K62" s="15"/>
      <c r="L62" s="15"/>
      <c r="M62" s="15"/>
      <c r="N62" s="15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</row>
    <row r="63" spans="1:79" x14ac:dyDescent="0.25">
      <c r="B63" s="14"/>
      <c r="C63" s="14"/>
      <c r="D63" s="14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</row>
    <row r="64" spans="1:79" ht="21" x14ac:dyDescent="0.25">
      <c r="B64" s="14"/>
      <c r="C64" s="14"/>
      <c r="D64" s="14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4"/>
      <c r="BO64" s="14"/>
      <c r="BP64" s="14"/>
      <c r="BQ64" s="14"/>
      <c r="BR64" s="24"/>
      <c r="BS64" s="14"/>
      <c r="BT64" s="14"/>
      <c r="BU64" s="14"/>
      <c r="BV64" s="14"/>
      <c r="BW64" s="14"/>
      <c r="BX64" s="14"/>
      <c r="BY64" s="14"/>
      <c r="BZ64" s="14"/>
      <c r="CA64" s="14"/>
    </row>
    <row r="65" spans="2:79" x14ac:dyDescent="0.25">
      <c r="B65" s="14"/>
      <c r="C65" s="14"/>
      <c r="D65" s="14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4"/>
      <c r="BO65" s="14"/>
      <c r="BP65" s="14"/>
      <c r="BQ65" s="14"/>
      <c r="BR65" s="13"/>
      <c r="BS65" s="208"/>
      <c r="BT65" s="208"/>
      <c r="BU65" s="208"/>
      <c r="BV65" s="208"/>
      <c r="BW65" s="208"/>
      <c r="BX65" s="208"/>
      <c r="BY65" s="208"/>
      <c r="BZ65" s="208"/>
      <c r="CA65" s="208"/>
    </row>
    <row r="66" spans="2:79" x14ac:dyDescent="0.25">
      <c r="B66" s="14"/>
      <c r="C66" s="14"/>
      <c r="D66" s="14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4"/>
      <c r="BO66" s="14"/>
      <c r="BP66" s="14"/>
      <c r="BQ66" s="14"/>
      <c r="BR66" s="13"/>
      <c r="BS66" s="15"/>
      <c r="BT66" s="15"/>
      <c r="BU66" s="15"/>
      <c r="BV66" s="15"/>
      <c r="BW66" s="15"/>
      <c r="BX66" s="25"/>
      <c r="BY66" s="25"/>
      <c r="BZ66" s="21"/>
      <c r="CA66" s="21"/>
    </row>
    <row r="67" spans="2:79" x14ac:dyDescent="0.25">
      <c r="B67" s="14"/>
      <c r="C67" s="14"/>
      <c r="D67" s="14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4"/>
      <c r="R67" s="14"/>
      <c r="S67" s="16"/>
      <c r="T67" s="16"/>
      <c r="U67" s="14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4"/>
      <c r="BO67" s="14"/>
      <c r="BP67" s="14"/>
      <c r="BQ67" s="14"/>
      <c r="BR67" s="13"/>
      <c r="BS67" s="16"/>
      <c r="BT67" s="16"/>
      <c r="BU67" s="16"/>
      <c r="BV67" s="16"/>
      <c r="BW67" s="16"/>
      <c r="BX67" s="16"/>
      <c r="BY67" s="13"/>
      <c r="BZ67" s="14"/>
      <c r="CA67" s="14"/>
    </row>
    <row r="68" spans="2:79" x14ac:dyDescent="0.25">
      <c r="B68" s="14"/>
      <c r="C68" s="14"/>
      <c r="D68" s="14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4"/>
      <c r="R68" s="14"/>
      <c r="S68" s="16"/>
      <c r="T68" s="16"/>
      <c r="U68" s="14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4"/>
      <c r="BO68" s="14"/>
      <c r="BP68" s="14"/>
      <c r="BQ68" s="14"/>
      <c r="BR68" s="13"/>
      <c r="BS68" s="16"/>
      <c r="BT68" s="16"/>
      <c r="BU68" s="16"/>
      <c r="BV68" s="16"/>
      <c r="BW68" s="16"/>
      <c r="BX68" s="16"/>
      <c r="BY68" s="16"/>
      <c r="BZ68" s="23"/>
      <c r="CA68" s="23"/>
    </row>
    <row r="69" spans="2:79" x14ac:dyDescent="0.25">
      <c r="B69" s="14"/>
      <c r="C69" s="14"/>
      <c r="D69" s="14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4"/>
      <c r="R69" s="14"/>
      <c r="S69" s="16"/>
      <c r="T69" s="16"/>
      <c r="U69" s="14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4"/>
      <c r="BO69" s="14"/>
      <c r="BP69" s="14"/>
      <c r="BQ69" s="14"/>
      <c r="BR69" s="13"/>
      <c r="BS69" s="16"/>
      <c r="BT69" s="16"/>
      <c r="BU69" s="16"/>
      <c r="BV69" s="16"/>
      <c r="BW69" s="16"/>
      <c r="BX69" s="16"/>
      <c r="BY69" s="16"/>
      <c r="BZ69" s="23"/>
      <c r="CA69" s="23"/>
    </row>
    <row r="70" spans="2:79" x14ac:dyDescent="0.25">
      <c r="B70" s="14"/>
      <c r="C70" s="14"/>
      <c r="D70" s="14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4"/>
      <c r="Q70" s="14"/>
      <c r="R70" s="14"/>
      <c r="S70" s="14"/>
      <c r="T70" s="14"/>
      <c r="U70" s="14"/>
      <c r="V70" s="14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4"/>
      <c r="BO70" s="14"/>
      <c r="BP70" s="14"/>
      <c r="BQ70" s="14"/>
      <c r="BR70" s="13"/>
      <c r="BS70" s="16"/>
      <c r="BT70" s="16"/>
      <c r="BU70" s="16"/>
      <c r="BV70" s="16"/>
      <c r="BW70" s="16"/>
      <c r="BX70" s="16"/>
      <c r="BY70" s="16"/>
      <c r="BZ70" s="23"/>
      <c r="CA70" s="23"/>
    </row>
    <row r="71" spans="2:79" x14ac:dyDescent="0.25">
      <c r="B71" s="14"/>
      <c r="C71" s="14"/>
      <c r="D71" s="14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4"/>
      <c r="Q71" s="14"/>
      <c r="R71" s="14"/>
      <c r="S71" s="14"/>
      <c r="T71" s="14"/>
      <c r="U71" s="14"/>
      <c r="V71" s="14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4"/>
      <c r="BO71" s="14"/>
      <c r="BP71" s="14"/>
      <c r="BQ71" s="14"/>
      <c r="BR71" s="13"/>
      <c r="BS71" s="16"/>
      <c r="BT71" s="16"/>
      <c r="BU71" s="16"/>
      <c r="BV71" s="16"/>
      <c r="BW71" s="16"/>
      <c r="BX71" s="16"/>
      <c r="BY71" s="16"/>
      <c r="BZ71" s="23"/>
      <c r="CA71" s="23"/>
    </row>
    <row r="72" spans="2:79" x14ac:dyDescent="0.25">
      <c r="B72" s="14"/>
      <c r="C72" s="14"/>
      <c r="D72" s="14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4"/>
      <c r="Q72" s="14"/>
      <c r="R72" s="14"/>
      <c r="S72" s="14"/>
      <c r="T72" s="14"/>
      <c r="U72" s="14"/>
      <c r="V72" s="14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4"/>
      <c r="BO72" s="14"/>
      <c r="BP72" s="14"/>
      <c r="BQ72" s="14"/>
      <c r="BR72" s="13"/>
      <c r="BS72" s="16"/>
      <c r="BT72" s="16"/>
      <c r="BU72" s="16"/>
      <c r="BV72" s="16"/>
      <c r="BW72" s="16"/>
      <c r="BX72" s="16"/>
      <c r="BY72" s="16"/>
      <c r="BZ72" s="23"/>
      <c r="CA72" s="23"/>
    </row>
    <row r="73" spans="2:79" x14ac:dyDescent="0.25">
      <c r="B73" s="14"/>
      <c r="C73" s="14"/>
      <c r="D73" s="14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3"/>
      <c r="BS73" s="16"/>
      <c r="BT73" s="16"/>
      <c r="BU73" s="16"/>
      <c r="BV73" s="16"/>
      <c r="BW73" s="16"/>
      <c r="BX73" s="16"/>
      <c r="BY73" s="16"/>
      <c r="BZ73" s="23"/>
      <c r="CA73" s="23"/>
    </row>
    <row r="74" spans="2:79" x14ac:dyDescent="0.25">
      <c r="B74" s="14"/>
      <c r="C74" s="14"/>
      <c r="D74" s="14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3"/>
      <c r="BS74" s="16"/>
      <c r="BT74" s="16"/>
      <c r="BU74" s="16"/>
      <c r="BV74" s="16"/>
      <c r="BW74" s="16"/>
      <c r="BX74" s="16"/>
      <c r="BY74" s="16"/>
      <c r="BZ74" s="23"/>
      <c r="CA74" s="23"/>
    </row>
    <row r="75" spans="2:79" x14ac:dyDescent="0.25">
      <c r="B75" s="14"/>
      <c r="C75" s="14"/>
      <c r="D75" s="14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3"/>
      <c r="BS75" s="16"/>
      <c r="BT75" s="16"/>
      <c r="BU75" s="16"/>
      <c r="BV75" s="16"/>
      <c r="BW75" s="16"/>
      <c r="BX75" s="16"/>
      <c r="BY75" s="16"/>
      <c r="BZ75" s="23"/>
      <c r="CA75" s="23"/>
    </row>
    <row r="76" spans="2:79" x14ac:dyDescent="0.25">
      <c r="B76" s="14"/>
      <c r="C76" s="14"/>
      <c r="D76" s="14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3"/>
      <c r="BS76" s="16"/>
      <c r="BT76" s="16"/>
      <c r="BU76" s="16"/>
      <c r="BV76" s="16"/>
      <c r="BW76" s="16"/>
      <c r="BX76" s="16"/>
      <c r="BY76" s="16"/>
      <c r="BZ76" s="23"/>
      <c r="CA76" s="23"/>
    </row>
    <row r="77" spans="2:79" x14ac:dyDescent="0.25"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3"/>
      <c r="BS77" s="16"/>
      <c r="BT77" s="16"/>
      <c r="BU77" s="16"/>
      <c r="BV77" s="16"/>
      <c r="BW77" s="16"/>
      <c r="BX77" s="16"/>
      <c r="BY77" s="16"/>
      <c r="BZ77" s="23"/>
      <c r="CA77" s="23"/>
    </row>
    <row r="78" spans="2:79" x14ac:dyDescent="0.25"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3"/>
      <c r="BS78" s="16"/>
      <c r="BT78" s="16"/>
      <c r="BU78" s="16"/>
      <c r="BV78" s="16"/>
      <c r="BW78" s="16"/>
      <c r="BX78" s="16"/>
      <c r="BY78" s="16"/>
      <c r="BZ78" s="23"/>
      <c r="CA78" s="23"/>
    </row>
    <row r="79" spans="2:79" x14ac:dyDescent="0.25"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3"/>
      <c r="BS79" s="16"/>
      <c r="BT79" s="16"/>
      <c r="BU79" s="16"/>
      <c r="BV79" s="16"/>
      <c r="BW79" s="16"/>
      <c r="BX79" s="16"/>
      <c r="BY79" s="16"/>
      <c r="BZ79" s="23"/>
      <c r="CA79" s="23"/>
    </row>
    <row r="80" spans="2:79" x14ac:dyDescent="0.25"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3"/>
      <c r="BS80" s="16"/>
      <c r="BT80" s="16"/>
      <c r="BU80" s="16"/>
      <c r="BV80" s="16"/>
      <c r="BW80" s="16"/>
      <c r="BX80" s="16"/>
      <c r="BY80" s="16"/>
      <c r="BZ80" s="23"/>
      <c r="CA80" s="23"/>
    </row>
    <row r="81" spans="2:79" x14ac:dyDescent="0.25"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26"/>
      <c r="BS81" s="208"/>
      <c r="BT81" s="208"/>
      <c r="BU81" s="23"/>
      <c r="BV81" s="23"/>
      <c r="BW81" s="22"/>
      <c r="BX81" s="22"/>
      <c r="BY81" s="14"/>
      <c r="BZ81" s="14"/>
      <c r="CA81" s="14"/>
    </row>
    <row r="82" spans="2:79" x14ac:dyDescent="0.25"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3"/>
      <c r="BS82" s="14"/>
      <c r="BT82" s="14"/>
      <c r="BU82" s="14"/>
      <c r="BV82" s="14"/>
      <c r="BW82" s="14"/>
      <c r="BX82" s="14"/>
      <c r="BY82" s="14"/>
      <c r="BZ82" s="14"/>
      <c r="CA82" s="14"/>
    </row>
    <row r="83" spans="2:79" x14ac:dyDescent="0.25"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21"/>
      <c r="BS83" s="23"/>
      <c r="BT83" s="23"/>
      <c r="BU83" s="23"/>
      <c r="BV83" s="23"/>
      <c r="BW83" s="23"/>
      <c r="BX83" s="14"/>
      <c r="BY83" s="14"/>
      <c r="BZ83" s="14"/>
      <c r="CA83" s="14"/>
    </row>
    <row r="84" spans="2:79" x14ac:dyDescent="0.25"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S84" s="14"/>
      <c r="T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21"/>
      <c r="BS84" s="23"/>
      <c r="BT84" s="23"/>
      <c r="BU84" s="23"/>
      <c r="BV84" s="23"/>
      <c r="BW84" s="23"/>
      <c r="BX84" s="14"/>
      <c r="BY84" s="14"/>
      <c r="BZ84" s="14"/>
      <c r="CA84" s="14"/>
    </row>
    <row r="85" spans="2:79" x14ac:dyDescent="0.25"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S85" s="14"/>
      <c r="T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21"/>
      <c r="BS85" s="23"/>
      <c r="BT85" s="23"/>
      <c r="BU85" s="23"/>
      <c r="BV85" s="23"/>
      <c r="BW85" s="23"/>
      <c r="BX85" s="14"/>
      <c r="BY85" s="14"/>
      <c r="BZ85" s="14"/>
      <c r="CA85" s="14"/>
    </row>
    <row r="86" spans="2:79" x14ac:dyDescent="0.25"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S86" s="14"/>
      <c r="T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21"/>
      <c r="BS86" s="14"/>
      <c r="BT86" s="14"/>
      <c r="BU86" s="14"/>
      <c r="BV86" s="14"/>
      <c r="BW86" s="23"/>
      <c r="BX86" s="14"/>
      <c r="BY86" s="14"/>
      <c r="BZ86" s="14"/>
      <c r="CA86" s="14"/>
    </row>
    <row r="87" spans="2:79" x14ac:dyDescent="0.25"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3"/>
      <c r="BS87" s="14"/>
      <c r="BT87" s="14"/>
      <c r="BU87" s="14"/>
      <c r="BV87" s="14"/>
      <c r="BW87" s="14"/>
      <c r="BX87" s="14"/>
      <c r="BY87" s="14"/>
      <c r="BZ87" s="14"/>
      <c r="CA87" s="14"/>
    </row>
    <row r="88" spans="2:79" x14ac:dyDescent="0.25"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3"/>
      <c r="BS88" s="14"/>
      <c r="BT88" s="14"/>
      <c r="BU88" s="14"/>
      <c r="BV88" s="14"/>
      <c r="BW88" s="14"/>
      <c r="BX88" s="14"/>
      <c r="BY88" s="14"/>
      <c r="BZ88" s="14"/>
      <c r="CA88" s="14"/>
    </row>
    <row r="89" spans="2:79" x14ac:dyDescent="0.25"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3"/>
      <c r="BS89" s="14"/>
      <c r="BT89" s="14"/>
      <c r="BU89" s="14"/>
      <c r="BV89" s="14"/>
      <c r="BW89" s="14"/>
      <c r="BX89" s="14"/>
      <c r="BY89" s="14"/>
      <c r="BZ89" s="14"/>
      <c r="CA89" s="14"/>
    </row>
    <row r="90" spans="2:79" ht="18.75" x14ac:dyDescent="0.25"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BP90" s="14"/>
      <c r="BQ90" s="14"/>
      <c r="BR90" s="29"/>
      <c r="BS90" s="14"/>
      <c r="BT90" s="14"/>
      <c r="BU90" s="14"/>
      <c r="BV90" s="14"/>
      <c r="BW90" s="14"/>
      <c r="BX90" s="14"/>
      <c r="BY90" s="14"/>
      <c r="BZ90" s="14"/>
      <c r="CA90" s="14"/>
    </row>
    <row r="91" spans="2:79" x14ac:dyDescent="0.25"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BP91" s="14"/>
      <c r="BQ91" s="14"/>
      <c r="BR91" s="13"/>
      <c r="BS91" s="14"/>
      <c r="BT91" s="14"/>
      <c r="BU91" s="14"/>
      <c r="BV91" s="14"/>
      <c r="BW91" s="14"/>
      <c r="BX91" s="14"/>
      <c r="BY91" s="14"/>
      <c r="BZ91" s="14"/>
      <c r="CA91" s="14"/>
    </row>
    <row r="92" spans="2:79" x14ac:dyDescent="0.25"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BP92" s="14"/>
      <c r="BQ92" s="14"/>
      <c r="BR92" s="13"/>
      <c r="BS92" s="208"/>
      <c r="BT92" s="208"/>
      <c r="BU92" s="208"/>
      <c r="BV92" s="208"/>
      <c r="BW92" s="208"/>
      <c r="BX92" s="14"/>
      <c r="BY92" s="14"/>
      <c r="BZ92" s="14"/>
      <c r="CA92" s="14"/>
    </row>
    <row r="93" spans="2:79" x14ac:dyDescent="0.25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BP93" s="14"/>
      <c r="BQ93" s="14"/>
      <c r="BR93" s="13"/>
      <c r="BS93" s="15"/>
      <c r="BT93" s="15"/>
      <c r="BU93" s="15"/>
      <c r="BV93" s="15"/>
      <c r="BW93" s="15"/>
      <c r="BX93" s="15"/>
      <c r="BY93" s="27"/>
      <c r="BZ93" s="14"/>
      <c r="CA93" s="14"/>
    </row>
    <row r="94" spans="2:79" x14ac:dyDescent="0.25">
      <c r="BP94" s="14"/>
      <c r="BQ94" s="14"/>
      <c r="BR94" s="13"/>
      <c r="BS94" s="16"/>
      <c r="BT94" s="16"/>
      <c r="BU94" s="16"/>
      <c r="BV94" s="16"/>
      <c r="BW94" s="16"/>
      <c r="BX94" s="16"/>
      <c r="BY94" s="23"/>
      <c r="BZ94" s="14"/>
      <c r="CA94" s="14"/>
    </row>
    <row r="95" spans="2:79" x14ac:dyDescent="0.25">
      <c r="BR95" s="5"/>
      <c r="BS95" s="2"/>
      <c r="BT95" s="2"/>
      <c r="BU95" s="2"/>
      <c r="BV95" s="2"/>
      <c r="BW95" s="9"/>
      <c r="BX95" s="10"/>
      <c r="BY95" s="11"/>
    </row>
    <row r="96" spans="2:79" x14ac:dyDescent="0.25">
      <c r="BR96" s="5"/>
      <c r="BS96" s="2"/>
      <c r="BT96" s="2"/>
      <c r="BU96" s="2"/>
      <c r="BV96" s="2"/>
      <c r="BW96" s="9"/>
      <c r="BX96" s="10"/>
      <c r="BY96" s="11"/>
    </row>
    <row r="97" spans="70:77" x14ac:dyDescent="0.25">
      <c r="BR97" s="5"/>
      <c r="BS97" s="2"/>
      <c r="BT97" s="2"/>
      <c r="BU97" s="2"/>
      <c r="BV97" s="2"/>
      <c r="BW97" s="9"/>
      <c r="BX97" s="10"/>
      <c r="BY97" s="11"/>
    </row>
    <row r="98" spans="70:77" x14ac:dyDescent="0.25">
      <c r="BR98" s="5"/>
      <c r="BS98" s="2"/>
      <c r="BT98" s="2"/>
      <c r="BU98" s="2"/>
      <c r="BV98" s="2"/>
      <c r="BW98" s="9"/>
      <c r="BX98" s="10"/>
      <c r="BY98" s="11"/>
    </row>
    <row r="99" spans="70:77" x14ac:dyDescent="0.25">
      <c r="BR99" s="5"/>
      <c r="BS99" s="2"/>
      <c r="BT99" s="2"/>
      <c r="BU99" s="2"/>
      <c r="BV99" s="2"/>
      <c r="BW99" s="9"/>
      <c r="BX99" s="10"/>
      <c r="BY99" s="11"/>
    </row>
    <row r="100" spans="70:77" x14ac:dyDescent="0.25">
      <c r="BR100" s="5"/>
      <c r="BS100" s="2"/>
      <c r="BT100" s="2"/>
      <c r="BU100" s="2"/>
      <c r="BV100" s="2"/>
      <c r="BW100" s="9"/>
      <c r="BX100" s="10"/>
      <c r="BY100" s="11"/>
    </row>
    <row r="101" spans="70:77" x14ac:dyDescent="0.25">
      <c r="BR101" s="7"/>
      <c r="BS101" s="2"/>
      <c r="BT101" s="2"/>
      <c r="BU101" s="2"/>
      <c r="BV101" s="2"/>
      <c r="BW101" s="9"/>
      <c r="BX101" s="10"/>
      <c r="BY101" s="11"/>
    </row>
    <row r="102" spans="70:77" x14ac:dyDescent="0.25">
      <c r="BR102" s="5"/>
      <c r="BS102" s="2"/>
      <c r="BT102" s="2"/>
      <c r="BU102" s="2"/>
      <c r="BV102" s="2"/>
      <c r="BW102" s="9"/>
      <c r="BX102" s="10"/>
      <c r="BY102" s="11"/>
    </row>
    <row r="103" spans="70:77" x14ac:dyDescent="0.25">
      <c r="BR103" s="5"/>
      <c r="BS103" s="2"/>
      <c r="BT103" s="2"/>
      <c r="BU103" s="2"/>
      <c r="BV103" s="2"/>
      <c r="BW103" s="9"/>
      <c r="BX103" s="10"/>
      <c r="BY103" s="11"/>
    </row>
    <row r="104" spans="70:77" x14ac:dyDescent="0.25">
      <c r="BR104" s="5"/>
      <c r="BS104" s="2"/>
      <c r="BT104" s="2"/>
      <c r="BU104" s="2"/>
      <c r="BV104" s="2"/>
      <c r="BW104" s="9"/>
      <c r="BX104" s="10"/>
      <c r="BY104" s="11"/>
    </row>
    <row r="105" spans="70:77" x14ac:dyDescent="0.25">
      <c r="BR105" s="4"/>
      <c r="BS105" s="8"/>
      <c r="BT105" s="3"/>
      <c r="BU105" s="3"/>
      <c r="BV105" s="3"/>
      <c r="BW105" s="3"/>
      <c r="BX105" s="8"/>
      <c r="BY105" s="12"/>
    </row>
  </sheetData>
  <mergeCells count="20">
    <mergeCell ref="C3:N3"/>
    <mergeCell ref="Q3:S3"/>
    <mergeCell ref="U3:W3"/>
    <mergeCell ref="Y3:AA3"/>
    <mergeCell ref="BS92:BW92"/>
    <mergeCell ref="BE3:BG3"/>
    <mergeCell ref="BI3:BK3"/>
    <mergeCell ref="AG3:AI3"/>
    <mergeCell ref="AK3:AM3"/>
    <mergeCell ref="AO3:AQ3"/>
    <mergeCell ref="AS3:AU3"/>
    <mergeCell ref="AW3:AY3"/>
    <mergeCell ref="G21:G22"/>
    <mergeCell ref="G23:G26"/>
    <mergeCell ref="G27:G30"/>
    <mergeCell ref="BX65:CA65"/>
    <mergeCell ref="BS81:BT81"/>
    <mergeCell ref="BA3:BC3"/>
    <mergeCell ref="AC3:AE3"/>
    <mergeCell ref="BS65:BW65"/>
  </mergeCells>
  <pageMargins left="0.7" right="0.7" top="0.78740157499999996" bottom="0.78740157499999996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Zugspitze_Displ+FoS</vt:lpstr>
      <vt:lpstr>Displacement VS Slope angle</vt:lpstr>
      <vt:lpstr>FoS VS Slope angle</vt:lpstr>
      <vt:lpstr>Orientation of fracture network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Mamot, Philipp;Weber, Samuel</dc:creator>
  <cp:lastModifiedBy>Mamot, Philipp</cp:lastModifiedBy>
  <cp:lastPrinted>2019-08-22T12:07:34Z</cp:lastPrinted>
  <dcterms:created xsi:type="dcterms:W3CDTF">2019-05-10T09:19:06Z</dcterms:created>
  <dcterms:modified xsi:type="dcterms:W3CDTF">2021-05-09T05:26:53Z</dcterms:modified>
</cp:coreProperties>
</file>